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talha\Cachos\DOEMP\DOEMP\MJL_COVID\ESTATISTICAS SITE\2022\ESPUMANTES\"/>
    </mc:Choice>
  </mc:AlternateContent>
  <xr:revisionPtr revIDLastSave="0" documentId="13_ncr:1_{905F76E6-3B18-4417-AA97-368B269F7849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dice" sheetId="11" r:id="rId1"/>
    <sheet name="1" sheetId="2" r:id="rId2"/>
    <sheet name="2" sheetId="13" r:id="rId3"/>
    <sheet name="3" sheetId="3" r:id="rId4"/>
    <sheet name="4" sheetId="9" r:id="rId5"/>
    <sheet name="5" sheetId="1" r:id="rId6"/>
    <sheet name="6" sheetId="6" r:id="rId7"/>
    <sheet name="7" sheetId="7" r:id="rId8"/>
    <sheet name="8" sheetId="10" r:id="rId9"/>
    <sheet name="9" sheetId="12" r:id="rId10"/>
  </sheets>
  <definedNames>
    <definedName name="_xlnm.Print_Area" localSheetId="0">Indice!$B$1:$N$15</definedName>
    <definedName name="Z_D2454DF7_9151_402B_B9E4_208D72282370_.wvu.PrintArea" localSheetId="0" hidden="1">Indice!$B$1:$N$15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4" i="10" l="1"/>
  <c r="V15" i="10"/>
  <c r="W15" i="10"/>
  <c r="W14" i="10" s="1"/>
  <c r="X15" i="10"/>
  <c r="V16" i="10"/>
  <c r="W16" i="10"/>
  <c r="X16" i="10"/>
  <c r="X14" i="10" s="1"/>
  <c r="V6" i="10"/>
  <c r="V5" i="10" s="1"/>
  <c r="W6" i="10"/>
  <c r="W5" i="10" s="1"/>
  <c r="X6" i="10"/>
  <c r="X5" i="10" s="1"/>
  <c r="V7" i="10"/>
  <c r="W7" i="10"/>
  <c r="X7" i="10"/>
  <c r="H23" i="10"/>
  <c r="I23" i="10"/>
  <c r="J23" i="10"/>
  <c r="H24" i="10"/>
  <c r="I24" i="10"/>
  <c r="J24" i="10"/>
  <c r="H25" i="10"/>
  <c r="I25" i="10"/>
  <c r="J25" i="10"/>
  <c r="H26" i="10"/>
  <c r="I26" i="10"/>
  <c r="J26" i="10"/>
  <c r="H18" i="10"/>
  <c r="I18" i="10"/>
  <c r="J18" i="10"/>
  <c r="D14" i="10"/>
  <c r="E14" i="10"/>
  <c r="F14" i="10"/>
  <c r="G14" i="10"/>
  <c r="H14" i="10"/>
  <c r="I14" i="10"/>
  <c r="J14" i="10"/>
  <c r="K14" i="10"/>
  <c r="C14" i="10"/>
  <c r="H9" i="10"/>
  <c r="I9" i="10"/>
  <c r="D5" i="10"/>
  <c r="E5" i="10"/>
  <c r="F5" i="10"/>
  <c r="G5" i="10"/>
  <c r="H5" i="10"/>
  <c r="I5" i="10"/>
  <c r="J5" i="10"/>
  <c r="K5" i="10"/>
  <c r="C5" i="10"/>
  <c r="Q33" i="12"/>
  <c r="R33" i="12"/>
  <c r="Q23" i="12"/>
  <c r="R23" i="12"/>
  <c r="Q24" i="12"/>
  <c r="R24" i="12"/>
  <c r="Q25" i="12"/>
  <c r="R25" i="12"/>
  <c r="Q26" i="12"/>
  <c r="R26" i="12"/>
  <c r="Q27" i="12"/>
  <c r="R27" i="12"/>
  <c r="Q28" i="12"/>
  <c r="R28" i="12"/>
  <c r="Q29" i="12"/>
  <c r="R29" i="12"/>
  <c r="Q30" i="12"/>
  <c r="R30" i="12"/>
  <c r="Q31" i="12"/>
  <c r="R31" i="12"/>
  <c r="Q32" i="12"/>
  <c r="R32" i="12"/>
  <c r="R22" i="12"/>
  <c r="Q22" i="12"/>
  <c r="G33" i="12"/>
  <c r="H33" i="12"/>
  <c r="I33" i="12"/>
  <c r="G23" i="12"/>
  <c r="H23" i="12"/>
  <c r="G24" i="12"/>
  <c r="H24" i="12"/>
  <c r="G25" i="12"/>
  <c r="H25" i="12"/>
  <c r="G26" i="12"/>
  <c r="H26" i="12"/>
  <c r="G27" i="12"/>
  <c r="H27" i="12"/>
  <c r="G28" i="12"/>
  <c r="H28" i="12"/>
  <c r="G29" i="12"/>
  <c r="H29" i="12"/>
  <c r="G30" i="12"/>
  <c r="H30" i="12"/>
  <c r="G31" i="12"/>
  <c r="H31" i="12"/>
  <c r="G32" i="12"/>
  <c r="H32" i="12"/>
  <c r="H22" i="12"/>
  <c r="G22" i="12"/>
  <c r="AH9" i="12"/>
  <c r="AH10" i="12"/>
  <c r="AH12" i="12"/>
  <c r="AH13" i="12"/>
  <c r="AH14" i="12"/>
  <c r="AH15" i="12"/>
  <c r="AG6" i="12"/>
  <c r="AG7" i="12"/>
  <c r="AG8" i="12"/>
  <c r="AG9" i="12"/>
  <c r="AG10" i="12"/>
  <c r="AG12" i="12"/>
  <c r="AG13" i="12"/>
  <c r="AG14" i="12"/>
  <c r="AG15" i="12"/>
  <c r="AF6" i="12"/>
  <c r="AF7" i="12"/>
  <c r="AF8" i="12"/>
  <c r="AF9" i="12"/>
  <c r="AF10" i="12"/>
  <c r="AF12" i="12"/>
  <c r="AF13" i="12"/>
  <c r="AF14" i="12"/>
  <c r="AF15" i="12"/>
  <c r="W5" i="12"/>
  <c r="X5" i="12"/>
  <c r="Y5" i="12"/>
  <c r="Z5" i="12"/>
  <c r="AA5" i="12"/>
  <c r="AB5" i="12"/>
  <c r="AC5" i="12"/>
  <c r="AD5" i="12"/>
  <c r="W6" i="12"/>
  <c r="X6" i="12"/>
  <c r="Y6" i="12"/>
  <c r="Z6" i="12"/>
  <c r="AA6" i="12"/>
  <c r="AB6" i="12"/>
  <c r="AC6" i="12"/>
  <c r="AD6" i="12"/>
  <c r="W7" i="12"/>
  <c r="X7" i="12"/>
  <c r="Y7" i="12"/>
  <c r="Z7" i="12"/>
  <c r="AA7" i="12"/>
  <c r="AB7" i="12"/>
  <c r="AC7" i="12"/>
  <c r="AD7" i="12"/>
  <c r="W8" i="12"/>
  <c r="X8" i="12"/>
  <c r="Y8" i="12"/>
  <c r="Z8" i="12"/>
  <c r="AA8" i="12"/>
  <c r="AB8" i="12"/>
  <c r="AC8" i="12"/>
  <c r="AD8" i="12"/>
  <c r="W9" i="12"/>
  <c r="X9" i="12"/>
  <c r="Y9" i="12"/>
  <c r="Z9" i="12"/>
  <c r="AA9" i="12"/>
  <c r="AB9" i="12"/>
  <c r="AC9" i="12"/>
  <c r="AD9" i="12"/>
  <c r="W10" i="12"/>
  <c r="X10" i="12"/>
  <c r="Y10" i="12"/>
  <c r="Z10" i="12"/>
  <c r="AA10" i="12"/>
  <c r="AB10" i="12"/>
  <c r="AC10" i="12"/>
  <c r="AD10" i="12"/>
  <c r="AC11" i="12"/>
  <c r="AD11" i="12"/>
  <c r="W12" i="12"/>
  <c r="X12" i="12"/>
  <c r="Y12" i="12"/>
  <c r="Z12" i="12"/>
  <c r="AA12" i="12"/>
  <c r="AB12" i="12"/>
  <c r="AC12" i="12"/>
  <c r="AD12" i="12"/>
  <c r="X13" i="12"/>
  <c r="Z13" i="12"/>
  <c r="AB13" i="12"/>
  <c r="AD13" i="12"/>
  <c r="W14" i="12"/>
  <c r="X14" i="12"/>
  <c r="Y14" i="12"/>
  <c r="Z14" i="12"/>
  <c r="AA14" i="12"/>
  <c r="AB14" i="12"/>
  <c r="AC14" i="12"/>
  <c r="AD14" i="12"/>
  <c r="W15" i="12"/>
  <c r="X15" i="12"/>
  <c r="Y15" i="12"/>
  <c r="Z15" i="12"/>
  <c r="AA15" i="12"/>
  <c r="AB15" i="12"/>
  <c r="AC15" i="12"/>
  <c r="AD15" i="12"/>
  <c r="W16" i="12"/>
  <c r="X16" i="12"/>
  <c r="Y16" i="12"/>
  <c r="Z16" i="12"/>
  <c r="AA16" i="12"/>
  <c r="AB16" i="12"/>
  <c r="AC16" i="12"/>
  <c r="AD16" i="12"/>
  <c r="V6" i="12"/>
  <c r="V7" i="12"/>
  <c r="V8" i="12"/>
  <c r="V9" i="12"/>
  <c r="V10" i="12"/>
  <c r="V12" i="12"/>
  <c r="V13" i="12"/>
  <c r="V14" i="12"/>
  <c r="V15" i="12"/>
  <c r="V16" i="12"/>
  <c r="Q15" i="12"/>
  <c r="R15" i="12"/>
  <c r="G15" i="12"/>
  <c r="H15" i="12"/>
  <c r="I15" i="12"/>
  <c r="Q33" i="7"/>
  <c r="R33" i="7"/>
  <c r="Q23" i="7"/>
  <c r="R23" i="7"/>
  <c r="Q24" i="7"/>
  <c r="R24" i="7"/>
  <c r="Q25" i="7"/>
  <c r="R25" i="7"/>
  <c r="Q26" i="7"/>
  <c r="R26" i="7"/>
  <c r="Q27" i="7"/>
  <c r="R27" i="7"/>
  <c r="Q28" i="7"/>
  <c r="R28" i="7"/>
  <c r="Q29" i="7"/>
  <c r="R29" i="7"/>
  <c r="Q30" i="7"/>
  <c r="R30" i="7"/>
  <c r="Q31" i="7"/>
  <c r="R31" i="7"/>
  <c r="Q32" i="7"/>
  <c r="R32" i="7"/>
  <c r="R22" i="7"/>
  <c r="Q22" i="7"/>
  <c r="G23" i="7"/>
  <c r="H23" i="7"/>
  <c r="I23" i="7"/>
  <c r="G24" i="7"/>
  <c r="H24" i="7"/>
  <c r="I24" i="7"/>
  <c r="G25" i="7"/>
  <c r="H25" i="7"/>
  <c r="I25" i="7"/>
  <c r="G26" i="7"/>
  <c r="H26" i="7"/>
  <c r="I26" i="7"/>
  <c r="G27" i="7"/>
  <c r="H27" i="7"/>
  <c r="I27" i="7"/>
  <c r="G28" i="7"/>
  <c r="H28" i="7"/>
  <c r="I28" i="7"/>
  <c r="G29" i="7"/>
  <c r="H29" i="7"/>
  <c r="I29" i="7"/>
  <c r="G30" i="7"/>
  <c r="H30" i="7"/>
  <c r="I30" i="7"/>
  <c r="G31" i="7"/>
  <c r="H31" i="7"/>
  <c r="I31" i="7"/>
  <c r="G32" i="7"/>
  <c r="H32" i="7"/>
  <c r="I32" i="7"/>
  <c r="I22" i="7"/>
  <c r="H22" i="7"/>
  <c r="G22" i="7"/>
  <c r="V9" i="7"/>
  <c r="V10" i="7"/>
  <c r="X5" i="7"/>
  <c r="Y5" i="7"/>
  <c r="Z5" i="7"/>
  <c r="AA5" i="7"/>
  <c r="AB5" i="7"/>
  <c r="AC5" i="7"/>
  <c r="X6" i="7"/>
  <c r="Y6" i="7"/>
  <c r="Z6" i="7"/>
  <c r="AA6" i="7"/>
  <c r="AB6" i="7"/>
  <c r="AC6" i="7"/>
  <c r="X7" i="7"/>
  <c r="Y7" i="7"/>
  <c r="Z7" i="7"/>
  <c r="AA7" i="7"/>
  <c r="AB7" i="7"/>
  <c r="AC7" i="7"/>
  <c r="X8" i="7"/>
  <c r="Y8" i="7"/>
  <c r="Z8" i="7"/>
  <c r="AA8" i="7"/>
  <c r="AB8" i="7"/>
  <c r="AC8" i="7"/>
  <c r="X9" i="7"/>
  <c r="Y9" i="7"/>
  <c r="Z9" i="7"/>
  <c r="AA9" i="7"/>
  <c r="AB9" i="7"/>
  <c r="AC9" i="7"/>
  <c r="X10" i="7"/>
  <c r="Y10" i="7"/>
  <c r="Z10" i="7"/>
  <c r="AA10" i="7"/>
  <c r="AB10" i="7"/>
  <c r="AC10" i="7"/>
  <c r="X11" i="7"/>
  <c r="Y11" i="7"/>
  <c r="Z11" i="7"/>
  <c r="AA11" i="7"/>
  <c r="AB11" i="7"/>
  <c r="AC11" i="7"/>
  <c r="X12" i="7"/>
  <c r="Y12" i="7"/>
  <c r="Z12" i="7"/>
  <c r="AA12" i="7"/>
  <c r="AB12" i="7"/>
  <c r="AC12" i="7"/>
  <c r="X13" i="7"/>
  <c r="Y13" i="7"/>
  <c r="Z13" i="7"/>
  <c r="AA13" i="7"/>
  <c r="AB13" i="7"/>
  <c r="AC13" i="7"/>
  <c r="X14" i="7"/>
  <c r="Y14" i="7"/>
  <c r="Z14" i="7"/>
  <c r="AA14" i="7"/>
  <c r="AB14" i="7"/>
  <c r="AC14" i="7"/>
  <c r="X15" i="7"/>
  <c r="Y15" i="7"/>
  <c r="Z15" i="7"/>
  <c r="AA15" i="7"/>
  <c r="AB15" i="7"/>
  <c r="AC15" i="7"/>
  <c r="X16" i="7"/>
  <c r="Y16" i="7"/>
  <c r="Z16" i="7"/>
  <c r="AA16" i="7"/>
  <c r="AB16" i="7"/>
  <c r="AC16" i="7"/>
  <c r="Q15" i="7"/>
  <c r="R15" i="7"/>
  <c r="G15" i="7"/>
  <c r="H15" i="7"/>
  <c r="I15" i="7"/>
  <c r="U15" i="6"/>
  <c r="V15" i="6"/>
  <c r="U13" i="6"/>
  <c r="V13" i="6"/>
  <c r="U14" i="6"/>
  <c r="V14" i="6"/>
  <c r="V12" i="6"/>
  <c r="U12" i="6"/>
  <c r="H15" i="6"/>
  <c r="U6" i="6"/>
  <c r="V6" i="6"/>
  <c r="U7" i="6"/>
  <c r="V7" i="6"/>
  <c r="V5" i="6"/>
  <c r="U5" i="6"/>
  <c r="W8" i="6"/>
  <c r="W5" i="6"/>
  <c r="W6" i="6"/>
  <c r="W7" i="6"/>
  <c r="N20" i="6"/>
  <c r="N21" i="6"/>
  <c r="N22" i="6"/>
  <c r="N19" i="6"/>
  <c r="H19" i="6"/>
  <c r="I19" i="6"/>
  <c r="H20" i="6"/>
  <c r="I20" i="6"/>
  <c r="H21" i="6"/>
  <c r="I21" i="6"/>
  <c r="H22" i="6"/>
  <c r="I22" i="6"/>
  <c r="N13" i="6"/>
  <c r="N14" i="6"/>
  <c r="N15" i="6"/>
  <c r="N12" i="6"/>
  <c r="N6" i="6"/>
  <c r="N7" i="6"/>
  <c r="N8" i="6"/>
  <c r="N5" i="6"/>
  <c r="H8" i="6"/>
  <c r="I8" i="6"/>
  <c r="X14" i="1"/>
  <c r="V15" i="1"/>
  <c r="V14" i="1" s="1"/>
  <c r="W15" i="1"/>
  <c r="X15" i="1"/>
  <c r="V16" i="1"/>
  <c r="W16" i="1"/>
  <c r="W14" i="1" s="1"/>
  <c r="X16" i="1"/>
  <c r="V5" i="1"/>
  <c r="X5" i="1"/>
  <c r="V6" i="1"/>
  <c r="W6" i="1"/>
  <c r="X6" i="1"/>
  <c r="V7" i="1"/>
  <c r="W7" i="1"/>
  <c r="W5" i="1" s="1"/>
  <c r="X7" i="1"/>
  <c r="H23" i="1"/>
  <c r="I23" i="1"/>
  <c r="J23" i="1"/>
  <c r="H24" i="1"/>
  <c r="I24" i="1"/>
  <c r="J24" i="1"/>
  <c r="H25" i="1"/>
  <c r="I25" i="1"/>
  <c r="J25" i="1"/>
  <c r="H26" i="1"/>
  <c r="I26" i="1"/>
  <c r="J26" i="1"/>
  <c r="I9" i="1"/>
  <c r="I14" i="1"/>
  <c r="I18" i="1" s="1"/>
  <c r="J14" i="1"/>
  <c r="J18" i="1" s="1"/>
  <c r="I5" i="1"/>
  <c r="J5" i="1"/>
  <c r="H19" i="9"/>
  <c r="I19" i="9"/>
  <c r="J19" i="9"/>
  <c r="K19" i="9"/>
  <c r="H20" i="9"/>
  <c r="I20" i="9"/>
  <c r="J20" i="9"/>
  <c r="K20" i="9"/>
  <c r="H14" i="9"/>
  <c r="I14" i="9"/>
  <c r="J14" i="9"/>
  <c r="H7" i="9"/>
  <c r="I7" i="9"/>
  <c r="G7" i="2"/>
  <c r="H7" i="2"/>
  <c r="I7" i="2"/>
  <c r="J7" i="2"/>
  <c r="K7" i="2"/>
  <c r="O33" i="13"/>
  <c r="P33" i="13"/>
  <c r="Q33" i="13"/>
  <c r="R33" i="13"/>
  <c r="S33" i="13"/>
  <c r="T33" i="13"/>
  <c r="U33" i="13"/>
  <c r="N33" i="13"/>
  <c r="N5" i="13"/>
  <c r="O5" i="13"/>
  <c r="P5" i="13"/>
  <c r="Q5" i="13"/>
  <c r="R5" i="13"/>
  <c r="S5" i="13"/>
  <c r="T5" i="13"/>
  <c r="U5" i="13"/>
  <c r="N6" i="13"/>
  <c r="O6" i="13"/>
  <c r="P6" i="13"/>
  <c r="Q6" i="13"/>
  <c r="R6" i="13"/>
  <c r="S6" i="13"/>
  <c r="T6" i="13"/>
  <c r="U6" i="13"/>
  <c r="N7" i="13"/>
  <c r="O7" i="13"/>
  <c r="P7" i="13"/>
  <c r="Q7" i="13"/>
  <c r="R7" i="13"/>
  <c r="S7" i="13"/>
  <c r="T7" i="13"/>
  <c r="U7" i="13"/>
  <c r="N8" i="13"/>
  <c r="O8" i="13"/>
  <c r="P8" i="13"/>
  <c r="Q8" i="13"/>
  <c r="R8" i="13"/>
  <c r="S8" i="13"/>
  <c r="T8" i="13"/>
  <c r="U8" i="13"/>
  <c r="N9" i="13"/>
  <c r="O9" i="13"/>
  <c r="P9" i="13"/>
  <c r="Q9" i="13"/>
  <c r="R9" i="13"/>
  <c r="S9" i="13"/>
  <c r="T9" i="13"/>
  <c r="U9" i="13"/>
  <c r="N10" i="13"/>
  <c r="O10" i="13"/>
  <c r="P10" i="13"/>
  <c r="Q10" i="13"/>
  <c r="R10" i="13"/>
  <c r="S10" i="13"/>
  <c r="T10" i="13"/>
  <c r="U10" i="13"/>
  <c r="N11" i="13"/>
  <c r="O11" i="13"/>
  <c r="P11" i="13"/>
  <c r="Q11" i="13"/>
  <c r="R11" i="13"/>
  <c r="S11" i="13"/>
  <c r="T11" i="13"/>
  <c r="U11" i="13"/>
  <c r="N12" i="13"/>
  <c r="O12" i="13"/>
  <c r="P12" i="13"/>
  <c r="Q12" i="13"/>
  <c r="R12" i="13"/>
  <c r="S12" i="13"/>
  <c r="T12" i="13"/>
  <c r="U12" i="13"/>
  <c r="N13" i="13"/>
  <c r="O13" i="13"/>
  <c r="P13" i="13"/>
  <c r="Q13" i="13"/>
  <c r="R13" i="13"/>
  <c r="S13" i="13"/>
  <c r="T13" i="13"/>
  <c r="U13" i="13"/>
  <c r="N14" i="13"/>
  <c r="O14" i="13"/>
  <c r="P14" i="13"/>
  <c r="Q14" i="13"/>
  <c r="R14" i="13"/>
  <c r="S14" i="13"/>
  <c r="T14" i="13"/>
  <c r="U14" i="13"/>
  <c r="N15" i="13"/>
  <c r="O15" i="13"/>
  <c r="P15" i="13"/>
  <c r="Q15" i="13"/>
  <c r="R15" i="13"/>
  <c r="S15" i="13"/>
  <c r="T15" i="13"/>
  <c r="U15" i="13"/>
  <c r="N16" i="13"/>
  <c r="O16" i="13"/>
  <c r="P16" i="13"/>
  <c r="Q16" i="13"/>
  <c r="R16" i="13"/>
  <c r="S16" i="13"/>
  <c r="T16" i="13"/>
  <c r="U16" i="13"/>
  <c r="N17" i="13"/>
  <c r="O17" i="13"/>
  <c r="P17" i="13"/>
  <c r="Q17" i="13"/>
  <c r="R17" i="13"/>
  <c r="S17" i="13"/>
  <c r="T17" i="13"/>
  <c r="U17" i="13"/>
  <c r="N18" i="13"/>
  <c r="O18" i="13"/>
  <c r="P18" i="13"/>
  <c r="Q18" i="13"/>
  <c r="R18" i="13"/>
  <c r="S18" i="13"/>
  <c r="T18" i="13"/>
  <c r="U18" i="13"/>
  <c r="N19" i="13"/>
  <c r="O19" i="13"/>
  <c r="P19" i="13"/>
  <c r="Q19" i="13"/>
  <c r="R19" i="13"/>
  <c r="S19" i="13"/>
  <c r="T19" i="13"/>
  <c r="U19" i="13"/>
  <c r="N20" i="13"/>
  <c r="O20" i="13"/>
  <c r="P20" i="13"/>
  <c r="Q20" i="13"/>
  <c r="R20" i="13"/>
  <c r="S20" i="13"/>
  <c r="T20" i="13"/>
  <c r="U20" i="13"/>
  <c r="N21" i="13"/>
  <c r="O21" i="13"/>
  <c r="P21" i="13"/>
  <c r="Q21" i="13"/>
  <c r="R21" i="13"/>
  <c r="S21" i="13"/>
  <c r="T21" i="13"/>
  <c r="U21" i="13"/>
  <c r="N22" i="13"/>
  <c r="O22" i="13"/>
  <c r="P22" i="13"/>
  <c r="Q22" i="13"/>
  <c r="R22" i="13"/>
  <c r="S22" i="13"/>
  <c r="T22" i="13"/>
  <c r="U22" i="13"/>
  <c r="N23" i="13"/>
  <c r="O23" i="13"/>
  <c r="P23" i="13"/>
  <c r="Q23" i="13"/>
  <c r="R23" i="13"/>
  <c r="S23" i="13"/>
  <c r="T23" i="13"/>
  <c r="U23" i="13"/>
  <c r="N24" i="13"/>
  <c r="O24" i="13"/>
  <c r="P24" i="13"/>
  <c r="Q24" i="13"/>
  <c r="R24" i="13"/>
  <c r="S24" i="13"/>
  <c r="T24" i="13"/>
  <c r="U24" i="13"/>
  <c r="N25" i="13"/>
  <c r="O25" i="13"/>
  <c r="P25" i="13"/>
  <c r="Q25" i="13"/>
  <c r="R25" i="13"/>
  <c r="S25" i="13"/>
  <c r="T25" i="13"/>
  <c r="U25" i="13"/>
  <c r="N26" i="13"/>
  <c r="O26" i="13"/>
  <c r="P26" i="13"/>
  <c r="Q26" i="13"/>
  <c r="R26" i="13"/>
  <c r="S26" i="13"/>
  <c r="T26" i="13"/>
  <c r="U26" i="13"/>
  <c r="N27" i="13"/>
  <c r="O27" i="13"/>
  <c r="P27" i="13"/>
  <c r="Q27" i="13"/>
  <c r="R27" i="13"/>
  <c r="S27" i="13"/>
  <c r="T27" i="13"/>
  <c r="U27" i="13"/>
  <c r="N28" i="13"/>
  <c r="O28" i="13"/>
  <c r="P28" i="13"/>
  <c r="Q28" i="13"/>
  <c r="R28" i="13"/>
  <c r="S28" i="13"/>
  <c r="T28" i="13"/>
  <c r="U28" i="13"/>
  <c r="N29" i="13"/>
  <c r="O29" i="13"/>
  <c r="P29" i="13"/>
  <c r="Q29" i="13"/>
  <c r="R29" i="13"/>
  <c r="S29" i="13"/>
  <c r="T29" i="13"/>
  <c r="U29" i="13"/>
  <c r="N30" i="13"/>
  <c r="O30" i="13"/>
  <c r="P30" i="13"/>
  <c r="Q30" i="13"/>
  <c r="R30" i="13"/>
  <c r="S30" i="13"/>
  <c r="T30" i="13"/>
  <c r="U30" i="13"/>
  <c r="N31" i="13"/>
  <c r="O31" i="13"/>
  <c r="P31" i="13"/>
  <c r="Q31" i="13"/>
  <c r="R31" i="13"/>
  <c r="S31" i="13"/>
  <c r="T31" i="13"/>
  <c r="U31" i="13"/>
  <c r="N32" i="13"/>
  <c r="O32" i="13"/>
  <c r="P32" i="13"/>
  <c r="Q32" i="13"/>
  <c r="R32" i="13"/>
  <c r="S32" i="13"/>
  <c r="T32" i="13"/>
  <c r="U32" i="13"/>
  <c r="N38" i="3"/>
  <c r="O38" i="3"/>
  <c r="P38" i="3"/>
  <c r="Q38" i="3"/>
  <c r="R38" i="3"/>
  <c r="S38" i="3"/>
  <c r="T38" i="3"/>
  <c r="U38" i="3"/>
  <c r="N39" i="3"/>
  <c r="O39" i="3"/>
  <c r="P39" i="3"/>
  <c r="Q39" i="3"/>
  <c r="R39" i="3"/>
  <c r="S39" i="3"/>
  <c r="T39" i="3"/>
  <c r="U39" i="3"/>
  <c r="N40" i="3"/>
  <c r="O40" i="3"/>
  <c r="P40" i="3"/>
  <c r="Q40" i="3"/>
  <c r="R40" i="3"/>
  <c r="S40" i="3"/>
  <c r="T40" i="3"/>
  <c r="U40" i="3"/>
  <c r="N41" i="3"/>
  <c r="O41" i="3"/>
  <c r="P41" i="3"/>
  <c r="Q41" i="3"/>
  <c r="R41" i="3"/>
  <c r="S41" i="3"/>
  <c r="T41" i="3"/>
  <c r="U41" i="3"/>
  <c r="N42" i="3"/>
  <c r="O42" i="3"/>
  <c r="P42" i="3"/>
  <c r="Q42" i="3"/>
  <c r="R42" i="3"/>
  <c r="S42" i="3"/>
  <c r="T42" i="3"/>
  <c r="U42" i="3"/>
  <c r="N43" i="3"/>
  <c r="O43" i="3"/>
  <c r="P43" i="3"/>
  <c r="Q43" i="3"/>
  <c r="R43" i="3"/>
  <c r="S43" i="3"/>
  <c r="T43" i="3"/>
  <c r="U43" i="3"/>
  <c r="N44" i="3"/>
  <c r="O44" i="3"/>
  <c r="P44" i="3"/>
  <c r="Q44" i="3"/>
  <c r="R44" i="3"/>
  <c r="S44" i="3"/>
  <c r="T44" i="3"/>
  <c r="U44" i="3"/>
  <c r="U37" i="3"/>
  <c r="T37" i="3"/>
  <c r="S37" i="3"/>
  <c r="R37" i="3"/>
  <c r="Q37" i="3"/>
  <c r="P37" i="3"/>
  <c r="O37" i="3"/>
  <c r="N37" i="3"/>
  <c r="I33" i="7" l="1"/>
  <c r="H33" i="7"/>
  <c r="G33" i="7"/>
  <c r="U8" i="6"/>
  <c r="V8" i="6"/>
  <c r="N22" i="3"/>
  <c r="O22" i="3"/>
  <c r="P22" i="3"/>
  <c r="Q22" i="3"/>
  <c r="R22" i="3"/>
  <c r="S22" i="3"/>
  <c r="T22" i="3"/>
  <c r="U22" i="3"/>
  <c r="N23" i="3"/>
  <c r="O23" i="3"/>
  <c r="P23" i="3"/>
  <c r="Q23" i="3"/>
  <c r="R23" i="3"/>
  <c r="S23" i="3"/>
  <c r="T23" i="3"/>
  <c r="U23" i="3"/>
  <c r="N24" i="3"/>
  <c r="O24" i="3"/>
  <c r="P24" i="3"/>
  <c r="Q24" i="3"/>
  <c r="R24" i="3"/>
  <c r="S24" i="3"/>
  <c r="T24" i="3"/>
  <c r="U24" i="3"/>
  <c r="N25" i="3"/>
  <c r="O25" i="3"/>
  <c r="P25" i="3"/>
  <c r="Q25" i="3"/>
  <c r="R25" i="3"/>
  <c r="S25" i="3"/>
  <c r="T25" i="3"/>
  <c r="U25" i="3"/>
  <c r="N26" i="3"/>
  <c r="O26" i="3"/>
  <c r="P26" i="3"/>
  <c r="Q26" i="3"/>
  <c r="R26" i="3"/>
  <c r="S26" i="3"/>
  <c r="T26" i="3"/>
  <c r="U26" i="3"/>
  <c r="N27" i="3"/>
  <c r="O27" i="3"/>
  <c r="P27" i="3"/>
  <c r="Q27" i="3"/>
  <c r="R27" i="3"/>
  <c r="S27" i="3"/>
  <c r="T27" i="3"/>
  <c r="U27" i="3"/>
  <c r="N28" i="3"/>
  <c r="O28" i="3"/>
  <c r="P28" i="3"/>
  <c r="Q28" i="3"/>
  <c r="R28" i="3"/>
  <c r="S28" i="3"/>
  <c r="T28" i="3"/>
  <c r="U28" i="3"/>
  <c r="N29" i="3"/>
  <c r="O29" i="3"/>
  <c r="P29" i="3"/>
  <c r="Q29" i="3"/>
  <c r="R29" i="3"/>
  <c r="S29" i="3"/>
  <c r="T29" i="3"/>
  <c r="U29" i="3"/>
  <c r="N30" i="3"/>
  <c r="O30" i="3"/>
  <c r="P30" i="3"/>
  <c r="Q30" i="3"/>
  <c r="R30" i="3"/>
  <c r="S30" i="3"/>
  <c r="T30" i="3"/>
  <c r="U30" i="3"/>
  <c r="U21" i="3"/>
  <c r="T21" i="3"/>
  <c r="S21" i="3"/>
  <c r="R21" i="3"/>
  <c r="Q21" i="3"/>
  <c r="P21" i="3"/>
  <c r="O21" i="3"/>
  <c r="N21" i="3"/>
  <c r="K45" i="3"/>
  <c r="K42" i="3"/>
  <c r="K41" i="3"/>
  <c r="K40" i="3"/>
  <c r="K39" i="3"/>
  <c r="K38" i="3"/>
  <c r="K37" i="3"/>
  <c r="K31" i="3"/>
  <c r="K30" i="3"/>
  <c r="K29" i="3"/>
  <c r="K28" i="3"/>
  <c r="K27" i="3"/>
  <c r="K26" i="3"/>
  <c r="K25" i="3"/>
  <c r="K24" i="3"/>
  <c r="K23" i="3"/>
  <c r="K22" i="3"/>
  <c r="K21" i="3"/>
  <c r="O34" i="13"/>
  <c r="P34" i="13"/>
  <c r="Q34" i="13"/>
  <c r="R34" i="13"/>
  <c r="S34" i="13"/>
  <c r="T34" i="13"/>
  <c r="U34" i="13"/>
  <c r="O35" i="13"/>
  <c r="P35" i="13"/>
  <c r="Q35" i="13"/>
  <c r="R35" i="13"/>
  <c r="S35" i="13"/>
  <c r="T35" i="13"/>
  <c r="U35" i="13"/>
  <c r="N35" i="13"/>
  <c r="N34" i="13"/>
  <c r="U4" i="13"/>
  <c r="T4" i="13"/>
  <c r="S4" i="13"/>
  <c r="R4" i="13"/>
  <c r="Q4" i="13"/>
  <c r="P4" i="13"/>
  <c r="O4" i="13"/>
  <c r="N4" i="13"/>
  <c r="C35" i="13"/>
  <c r="D35" i="13"/>
  <c r="E35" i="13"/>
  <c r="F35" i="13"/>
  <c r="G35" i="13"/>
  <c r="H35" i="13"/>
  <c r="I35" i="13"/>
  <c r="B35" i="13"/>
  <c r="C34" i="13"/>
  <c r="D34" i="13"/>
  <c r="E34" i="13"/>
  <c r="F34" i="13"/>
  <c r="G34" i="13"/>
  <c r="H34" i="13"/>
  <c r="I34" i="13"/>
  <c r="B34" i="13"/>
  <c r="K5" i="13"/>
  <c r="K6" i="13"/>
  <c r="K7" i="13"/>
  <c r="K8" i="13"/>
  <c r="K9" i="13"/>
  <c r="K10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3" i="13"/>
  <c r="K4" i="13"/>
  <c r="H4" i="2"/>
  <c r="H10" i="2" s="1"/>
  <c r="H17" i="2" s="1"/>
  <c r="I4" i="2"/>
  <c r="I15" i="2" s="1"/>
  <c r="I18" i="2"/>
  <c r="H19" i="2"/>
  <c r="I19" i="2"/>
  <c r="C4" i="2"/>
  <c r="C10" i="2" s="1"/>
  <c r="C17" i="2" s="1"/>
  <c r="C18" i="2"/>
  <c r="C19" i="2"/>
  <c r="R5" i="3"/>
  <c r="S5" i="3"/>
  <c r="R6" i="3"/>
  <c r="S6" i="3"/>
  <c r="R7" i="3"/>
  <c r="S7" i="3"/>
  <c r="R8" i="3"/>
  <c r="S8" i="3"/>
  <c r="R9" i="3"/>
  <c r="S9" i="3"/>
  <c r="R10" i="3"/>
  <c r="S10" i="3"/>
  <c r="R11" i="3"/>
  <c r="S11" i="3"/>
  <c r="R12" i="3"/>
  <c r="S12" i="3"/>
  <c r="R13" i="3"/>
  <c r="S13" i="3"/>
  <c r="R14" i="3"/>
  <c r="S14" i="3"/>
  <c r="S4" i="3"/>
  <c r="R4" i="3"/>
  <c r="K11" i="3"/>
  <c r="K12" i="3"/>
  <c r="K13" i="3"/>
  <c r="K14" i="3"/>
  <c r="I10" i="2" l="1"/>
  <c r="I17" i="2" s="1"/>
  <c r="I16" i="2"/>
  <c r="H18" i="2"/>
  <c r="H14" i="2"/>
  <c r="H20" i="2" s="1"/>
  <c r="S15" i="3"/>
  <c r="Q45" i="3"/>
  <c r="P45" i="3"/>
  <c r="N45" i="3"/>
  <c r="R15" i="3"/>
  <c r="R45" i="3"/>
  <c r="S45" i="3"/>
  <c r="T45" i="3"/>
  <c r="U45" i="3"/>
  <c r="R31" i="3"/>
  <c r="O45" i="3"/>
  <c r="S31" i="3"/>
  <c r="P31" i="3"/>
  <c r="T31" i="3"/>
  <c r="Q31" i="3"/>
  <c r="U31" i="3"/>
  <c r="O31" i="3"/>
  <c r="N31" i="3"/>
  <c r="K34" i="13"/>
  <c r="K35" i="13"/>
  <c r="H16" i="2"/>
  <c r="H15" i="2"/>
  <c r="C16" i="2"/>
  <c r="C15" i="2"/>
  <c r="C14" i="2"/>
  <c r="C20" i="2" s="1"/>
  <c r="G8" i="6"/>
  <c r="G15" i="6"/>
  <c r="G19" i="6"/>
  <c r="J19" i="6"/>
  <c r="G20" i="6"/>
  <c r="J20" i="6"/>
  <c r="G21" i="6"/>
  <c r="J21" i="6"/>
  <c r="J9" i="1"/>
  <c r="K5" i="1"/>
  <c r="H5" i="1"/>
  <c r="H9" i="1" s="1"/>
  <c r="K14" i="1"/>
  <c r="H14" i="1"/>
  <c r="H18" i="1" s="1"/>
  <c r="T31" i="12"/>
  <c r="S31" i="12"/>
  <c r="P31" i="12"/>
  <c r="O31" i="12"/>
  <c r="N31" i="12"/>
  <c r="M31" i="12"/>
  <c r="L31" i="12"/>
  <c r="J31" i="12"/>
  <c r="I31" i="12"/>
  <c r="F31" i="12"/>
  <c r="E31" i="12"/>
  <c r="D31" i="12"/>
  <c r="C31" i="12"/>
  <c r="B31" i="12"/>
  <c r="T30" i="12"/>
  <c r="S30" i="12"/>
  <c r="P30" i="12"/>
  <c r="O30" i="12"/>
  <c r="N30" i="12"/>
  <c r="M30" i="12"/>
  <c r="L30" i="12"/>
  <c r="J30" i="12"/>
  <c r="I30" i="12"/>
  <c r="F30" i="12"/>
  <c r="E30" i="12"/>
  <c r="D30" i="12"/>
  <c r="C30" i="12"/>
  <c r="B30" i="12"/>
  <c r="T29" i="12"/>
  <c r="S29" i="12"/>
  <c r="P29" i="12"/>
  <c r="O29" i="12"/>
  <c r="N29" i="12"/>
  <c r="M29" i="12"/>
  <c r="L29" i="12"/>
  <c r="J29" i="12"/>
  <c r="I29" i="12"/>
  <c r="F29" i="12"/>
  <c r="E29" i="12"/>
  <c r="D29" i="12"/>
  <c r="C29" i="12"/>
  <c r="B29" i="12"/>
  <c r="T28" i="12"/>
  <c r="S28" i="12"/>
  <c r="P28" i="12"/>
  <c r="O28" i="12"/>
  <c r="N28" i="12"/>
  <c r="M28" i="12"/>
  <c r="L28" i="12"/>
  <c r="J28" i="12"/>
  <c r="I28" i="12"/>
  <c r="F28" i="12"/>
  <c r="E28" i="12"/>
  <c r="D28" i="12"/>
  <c r="C28" i="12"/>
  <c r="B28" i="12"/>
  <c r="T27" i="12"/>
  <c r="S27" i="12"/>
  <c r="P27" i="12"/>
  <c r="O27" i="12"/>
  <c r="N27" i="12"/>
  <c r="M27" i="12"/>
  <c r="L27" i="12"/>
  <c r="J27" i="12"/>
  <c r="I27" i="12"/>
  <c r="F27" i="12"/>
  <c r="E27" i="12"/>
  <c r="D27" i="12"/>
  <c r="C27" i="12"/>
  <c r="B27" i="12"/>
  <c r="T26" i="12"/>
  <c r="S26" i="12"/>
  <c r="P26" i="12"/>
  <c r="O26" i="12"/>
  <c r="N26" i="12"/>
  <c r="M26" i="12"/>
  <c r="L26" i="12"/>
  <c r="J26" i="12"/>
  <c r="I26" i="12"/>
  <c r="F26" i="12"/>
  <c r="E26" i="12"/>
  <c r="D26" i="12"/>
  <c r="C26" i="12"/>
  <c r="B26" i="12"/>
  <c r="T25" i="12"/>
  <c r="S25" i="12"/>
  <c r="P25" i="12"/>
  <c r="O25" i="12"/>
  <c r="N25" i="12"/>
  <c r="M25" i="12"/>
  <c r="L25" i="12"/>
  <c r="J25" i="12"/>
  <c r="I25" i="12"/>
  <c r="F25" i="12"/>
  <c r="E25" i="12"/>
  <c r="D25" i="12"/>
  <c r="C25" i="12"/>
  <c r="B25" i="12"/>
  <c r="T24" i="12"/>
  <c r="S24" i="12"/>
  <c r="P24" i="12"/>
  <c r="O24" i="12"/>
  <c r="N24" i="12"/>
  <c r="M24" i="12"/>
  <c r="L24" i="12"/>
  <c r="J24" i="12"/>
  <c r="I24" i="12"/>
  <c r="F24" i="12"/>
  <c r="E24" i="12"/>
  <c r="D24" i="12"/>
  <c r="C24" i="12"/>
  <c r="B24" i="12"/>
  <c r="T23" i="12"/>
  <c r="S23" i="12"/>
  <c r="P23" i="12"/>
  <c r="O23" i="12"/>
  <c r="N23" i="12"/>
  <c r="M23" i="12"/>
  <c r="L23" i="12"/>
  <c r="J23" i="12"/>
  <c r="I23" i="12"/>
  <c r="F23" i="12"/>
  <c r="E23" i="12"/>
  <c r="D23" i="12"/>
  <c r="C23" i="12"/>
  <c r="B23" i="12"/>
  <c r="T22" i="12"/>
  <c r="S22" i="12"/>
  <c r="P22" i="12"/>
  <c r="O22" i="12"/>
  <c r="N22" i="12"/>
  <c r="M22" i="12"/>
  <c r="L22" i="12"/>
  <c r="J22" i="12"/>
  <c r="I22" i="12"/>
  <c r="F22" i="12"/>
  <c r="E22" i="12"/>
  <c r="D22" i="12"/>
  <c r="C22" i="12"/>
  <c r="B22" i="12"/>
  <c r="AG16" i="12"/>
  <c r="AF16" i="12"/>
  <c r="T15" i="12"/>
  <c r="S15" i="12"/>
  <c r="S32" i="12" s="1"/>
  <c r="P15" i="12"/>
  <c r="P32" i="12" s="1"/>
  <c r="O15" i="12"/>
  <c r="N15" i="12"/>
  <c r="N32" i="12" s="1"/>
  <c r="M15" i="12"/>
  <c r="L15" i="12"/>
  <c r="L32" i="12" s="1"/>
  <c r="J15" i="12"/>
  <c r="I32" i="12"/>
  <c r="F15" i="12"/>
  <c r="F32" i="12" s="1"/>
  <c r="E15" i="12"/>
  <c r="E32" i="12" s="1"/>
  <c r="D15" i="12"/>
  <c r="C15" i="12"/>
  <c r="C32" i="12" s="1"/>
  <c r="B15" i="12"/>
  <c r="B32" i="12" s="1"/>
  <c r="AG5" i="12"/>
  <c r="AF5" i="12"/>
  <c r="V5" i="12"/>
  <c r="L23" i="7"/>
  <c r="M23" i="7"/>
  <c r="N23" i="7"/>
  <c r="O23" i="7"/>
  <c r="P23" i="7"/>
  <c r="S23" i="7"/>
  <c r="T23" i="7"/>
  <c r="L24" i="7"/>
  <c r="M24" i="7"/>
  <c r="N24" i="7"/>
  <c r="O24" i="7"/>
  <c r="P24" i="7"/>
  <c r="S24" i="7"/>
  <c r="T24" i="7"/>
  <c r="L25" i="7"/>
  <c r="M25" i="7"/>
  <c r="N25" i="7"/>
  <c r="O25" i="7"/>
  <c r="P25" i="7"/>
  <c r="S25" i="7"/>
  <c r="T25" i="7"/>
  <c r="L26" i="7"/>
  <c r="M26" i="7"/>
  <c r="N26" i="7"/>
  <c r="O26" i="7"/>
  <c r="P26" i="7"/>
  <c r="S26" i="7"/>
  <c r="T26" i="7"/>
  <c r="L27" i="7"/>
  <c r="M27" i="7"/>
  <c r="N27" i="7"/>
  <c r="O27" i="7"/>
  <c r="P27" i="7"/>
  <c r="S27" i="7"/>
  <c r="T27" i="7"/>
  <c r="L28" i="7"/>
  <c r="M28" i="7"/>
  <c r="N28" i="7"/>
  <c r="O28" i="7"/>
  <c r="P28" i="7"/>
  <c r="S28" i="7"/>
  <c r="T28" i="7"/>
  <c r="L29" i="7"/>
  <c r="M29" i="7"/>
  <c r="N29" i="7"/>
  <c r="O29" i="7"/>
  <c r="P29" i="7"/>
  <c r="S29" i="7"/>
  <c r="T29" i="7"/>
  <c r="L30" i="7"/>
  <c r="M30" i="7"/>
  <c r="N30" i="7"/>
  <c r="O30" i="7"/>
  <c r="P30" i="7"/>
  <c r="S30" i="7"/>
  <c r="T30" i="7"/>
  <c r="L31" i="7"/>
  <c r="M31" i="7"/>
  <c r="N31" i="7"/>
  <c r="O31" i="7"/>
  <c r="P31" i="7"/>
  <c r="S31" i="7"/>
  <c r="T31" i="7"/>
  <c r="T22" i="7"/>
  <c r="S22" i="7"/>
  <c r="P22" i="7"/>
  <c r="O22" i="7"/>
  <c r="N22" i="7"/>
  <c r="M22" i="7"/>
  <c r="L22" i="7"/>
  <c r="B23" i="7"/>
  <c r="C23" i="7"/>
  <c r="D23" i="7"/>
  <c r="E23" i="7"/>
  <c r="F23" i="7"/>
  <c r="J23" i="7"/>
  <c r="B24" i="7"/>
  <c r="C24" i="7"/>
  <c r="D24" i="7"/>
  <c r="E24" i="7"/>
  <c r="F24" i="7"/>
  <c r="J24" i="7"/>
  <c r="B25" i="7"/>
  <c r="C25" i="7"/>
  <c r="D25" i="7"/>
  <c r="E25" i="7"/>
  <c r="F25" i="7"/>
  <c r="J25" i="7"/>
  <c r="B26" i="7"/>
  <c r="C26" i="7"/>
  <c r="D26" i="7"/>
  <c r="E26" i="7"/>
  <c r="F26" i="7"/>
  <c r="J26" i="7"/>
  <c r="B27" i="7"/>
  <c r="C27" i="7"/>
  <c r="D27" i="7"/>
  <c r="E27" i="7"/>
  <c r="F27" i="7"/>
  <c r="J27" i="7"/>
  <c r="B28" i="7"/>
  <c r="C28" i="7"/>
  <c r="D28" i="7"/>
  <c r="E28" i="7"/>
  <c r="F28" i="7"/>
  <c r="J28" i="7"/>
  <c r="B29" i="7"/>
  <c r="C29" i="7"/>
  <c r="D29" i="7"/>
  <c r="E29" i="7"/>
  <c r="F29" i="7"/>
  <c r="J29" i="7"/>
  <c r="B30" i="7"/>
  <c r="C30" i="7"/>
  <c r="D30" i="7"/>
  <c r="E30" i="7"/>
  <c r="F30" i="7"/>
  <c r="J30" i="7"/>
  <c r="B31" i="7"/>
  <c r="C31" i="7"/>
  <c r="D31" i="7"/>
  <c r="E31" i="7"/>
  <c r="F31" i="7"/>
  <c r="J31" i="7"/>
  <c r="J22" i="7"/>
  <c r="F22" i="7"/>
  <c r="E22" i="7"/>
  <c r="D22" i="7"/>
  <c r="C22" i="7"/>
  <c r="B22" i="7"/>
  <c r="AD5" i="7"/>
  <c r="AD6" i="7"/>
  <c r="AD7" i="7"/>
  <c r="AD8" i="7"/>
  <c r="AD9" i="7"/>
  <c r="AD10" i="7"/>
  <c r="AD11" i="7"/>
  <c r="AD12" i="7"/>
  <c r="AD13" i="7"/>
  <c r="AD14" i="7"/>
  <c r="P15" i="7"/>
  <c r="P32" i="7" s="1"/>
  <c r="F15" i="7"/>
  <c r="F32" i="7" s="1"/>
  <c r="K26" i="10"/>
  <c r="G26" i="10"/>
  <c r="F26" i="10"/>
  <c r="E26" i="10"/>
  <c r="D26" i="10"/>
  <c r="C26" i="10"/>
  <c r="K25" i="10"/>
  <c r="G25" i="10"/>
  <c r="F25" i="10"/>
  <c r="E25" i="10"/>
  <c r="D25" i="10"/>
  <c r="C25" i="10"/>
  <c r="K24" i="10"/>
  <c r="G24" i="10"/>
  <c r="F24" i="10"/>
  <c r="E24" i="10"/>
  <c r="D24" i="10"/>
  <c r="C24" i="10"/>
  <c r="K23" i="10"/>
  <c r="G23" i="10"/>
  <c r="F23" i="10"/>
  <c r="E23" i="10"/>
  <c r="D23" i="10"/>
  <c r="C23" i="10"/>
  <c r="K18" i="10"/>
  <c r="G18" i="10"/>
  <c r="F18" i="10"/>
  <c r="E18" i="10"/>
  <c r="D18" i="10"/>
  <c r="C18" i="10"/>
  <c r="L17" i="10"/>
  <c r="Y16" i="10"/>
  <c r="U16" i="10"/>
  <c r="T16" i="10"/>
  <c r="S16" i="10"/>
  <c r="R16" i="10"/>
  <c r="Q16" i="10"/>
  <c r="L16" i="10"/>
  <c r="Y15" i="10"/>
  <c r="Y14" i="10" s="1"/>
  <c r="U15" i="10"/>
  <c r="U14" i="10" s="1"/>
  <c r="T15" i="10"/>
  <c r="S15" i="10"/>
  <c r="S14" i="10" s="1"/>
  <c r="R15" i="10"/>
  <c r="R14" i="10" s="1"/>
  <c r="Q15" i="10"/>
  <c r="Q14" i="10" s="1"/>
  <c r="L15" i="10"/>
  <c r="L14" i="10"/>
  <c r="K9" i="10"/>
  <c r="J9" i="10"/>
  <c r="G9" i="10"/>
  <c r="F9" i="10"/>
  <c r="E9" i="10"/>
  <c r="D9" i="10"/>
  <c r="C9" i="10"/>
  <c r="L8" i="10"/>
  <c r="Y7" i="10"/>
  <c r="U7" i="10"/>
  <c r="T7" i="10"/>
  <c r="S7" i="10"/>
  <c r="R7" i="10"/>
  <c r="Q7" i="10"/>
  <c r="L7" i="10"/>
  <c r="Y6" i="10"/>
  <c r="U6" i="10"/>
  <c r="T6" i="10"/>
  <c r="S6" i="10"/>
  <c r="R6" i="10"/>
  <c r="R5" i="10" s="1"/>
  <c r="Q6" i="10"/>
  <c r="Q5" i="10" s="1"/>
  <c r="L6" i="10"/>
  <c r="Y5" i="10"/>
  <c r="T5" i="10"/>
  <c r="S5" i="10"/>
  <c r="L5" i="10"/>
  <c r="F15" i="6"/>
  <c r="I15" i="6"/>
  <c r="W12" i="6" s="1"/>
  <c r="J15" i="6"/>
  <c r="F19" i="6"/>
  <c r="F20" i="6"/>
  <c r="F21" i="6"/>
  <c r="F8" i="6"/>
  <c r="T7" i="6" s="1"/>
  <c r="Y16" i="1"/>
  <c r="U16" i="1"/>
  <c r="T16" i="1"/>
  <c r="S16" i="1"/>
  <c r="R16" i="1"/>
  <c r="Y15" i="1"/>
  <c r="U15" i="1"/>
  <c r="T15" i="1"/>
  <c r="S15" i="1"/>
  <c r="R15" i="1"/>
  <c r="G19" i="9"/>
  <c r="G20" i="9"/>
  <c r="P13" i="3"/>
  <c r="Q6" i="3"/>
  <c r="T13" i="3"/>
  <c r="U13" i="3"/>
  <c r="L26" i="10" l="1"/>
  <c r="I14" i="2"/>
  <c r="I20" i="2" s="1"/>
  <c r="AH16" i="12"/>
  <c r="U5" i="10"/>
  <c r="L23" i="10"/>
  <c r="T14" i="10"/>
  <c r="L25" i="10"/>
  <c r="L24" i="10"/>
  <c r="AH8" i="12"/>
  <c r="L18" i="10"/>
  <c r="F33" i="7"/>
  <c r="G22" i="6"/>
  <c r="F22" i="6"/>
  <c r="T14" i="6"/>
  <c r="Y14" i="1"/>
  <c r="AH6" i="12"/>
  <c r="AH7" i="12"/>
  <c r="S33" i="12"/>
  <c r="O32" i="12"/>
  <c r="O33" i="12" s="1"/>
  <c r="AH5" i="12"/>
  <c r="F33" i="12"/>
  <c r="D32" i="12"/>
  <c r="D33" i="12" s="1"/>
  <c r="C33" i="12"/>
  <c r="N33" i="12"/>
  <c r="B33" i="12"/>
  <c r="E33" i="12"/>
  <c r="P33" i="12"/>
  <c r="L33" i="12"/>
  <c r="T32" i="12"/>
  <c r="T33" i="12" s="1"/>
  <c r="J32" i="12"/>
  <c r="J33" i="12" s="1"/>
  <c r="M32" i="12"/>
  <c r="M33" i="12" s="1"/>
  <c r="P33" i="7"/>
  <c r="Q9" i="3"/>
  <c r="L9" i="10"/>
  <c r="Q5" i="3"/>
  <c r="X12" i="6"/>
  <c r="X13" i="6"/>
  <c r="Q12" i="3"/>
  <c r="T5" i="6"/>
  <c r="T6" i="6"/>
  <c r="X14" i="6"/>
  <c r="W13" i="6"/>
  <c r="Q10" i="3"/>
  <c r="T12" i="6"/>
  <c r="Q14" i="3"/>
  <c r="Q11" i="3"/>
  <c r="W14" i="6"/>
  <c r="T13" i="6"/>
  <c r="Q8" i="3"/>
  <c r="Q13" i="3"/>
  <c r="Q7" i="3"/>
  <c r="Q4" i="3"/>
  <c r="L20" i="9"/>
  <c r="F20" i="9"/>
  <c r="E20" i="9"/>
  <c r="D20" i="9"/>
  <c r="C20" i="9"/>
  <c r="F19" i="9"/>
  <c r="E19" i="9"/>
  <c r="D19" i="9"/>
  <c r="C19" i="9"/>
  <c r="K14" i="9"/>
  <c r="G14" i="9"/>
  <c r="F14" i="9"/>
  <c r="E14" i="9"/>
  <c r="D14" i="9"/>
  <c r="C14" i="9"/>
  <c r="L13" i="9"/>
  <c r="L12" i="9"/>
  <c r="K7" i="9"/>
  <c r="J7" i="9"/>
  <c r="G7" i="9"/>
  <c r="F7" i="9"/>
  <c r="E7" i="9"/>
  <c r="D7" i="9"/>
  <c r="C7" i="9"/>
  <c r="L6" i="9"/>
  <c r="L5" i="9"/>
  <c r="G23" i="1"/>
  <c r="K23" i="1"/>
  <c r="G24" i="1"/>
  <c r="K24" i="1"/>
  <c r="G25" i="1"/>
  <c r="K25" i="1"/>
  <c r="G26" i="1"/>
  <c r="K26" i="1"/>
  <c r="W15" i="6" l="1"/>
  <c r="T8" i="6"/>
  <c r="Q15" i="3"/>
  <c r="T15" i="6"/>
  <c r="X15" i="6"/>
  <c r="L7" i="9"/>
  <c r="L19" i="9"/>
  <c r="L14" i="9"/>
  <c r="G18" i="1" l="1"/>
  <c r="G9" i="1"/>
  <c r="G4" i="2"/>
  <c r="G16" i="2" s="1"/>
  <c r="K19" i="2"/>
  <c r="G18" i="2"/>
  <c r="M5" i="2"/>
  <c r="M6" i="2"/>
  <c r="M8" i="2"/>
  <c r="M9" i="2"/>
  <c r="U7" i="1"/>
  <c r="U6" i="1"/>
  <c r="Y7" i="1"/>
  <c r="Y6" i="1"/>
  <c r="D18" i="2"/>
  <c r="E18" i="2"/>
  <c r="F18" i="2"/>
  <c r="D19" i="2"/>
  <c r="E19" i="2"/>
  <c r="F19" i="2"/>
  <c r="J19" i="2" l="1"/>
  <c r="G19" i="2"/>
  <c r="M7" i="2"/>
  <c r="K18" i="2"/>
  <c r="J18" i="2"/>
  <c r="G10" i="2"/>
  <c r="G17" i="2" s="1"/>
  <c r="G15" i="2"/>
  <c r="Y5" i="1"/>
  <c r="D4" i="2"/>
  <c r="D15" i="2" s="1"/>
  <c r="E4" i="2"/>
  <c r="E16" i="2" s="1"/>
  <c r="F4" i="2"/>
  <c r="F15" i="2" s="1"/>
  <c r="J4" i="2"/>
  <c r="J10" i="2" s="1"/>
  <c r="K4" i="2"/>
  <c r="G14" i="2" l="1"/>
  <c r="G20" i="2" s="1"/>
  <c r="K15" i="2"/>
  <c r="K16" i="2"/>
  <c r="J15" i="2"/>
  <c r="J16" i="2"/>
  <c r="K10" i="2"/>
  <c r="K17" i="2" s="1"/>
  <c r="M4" i="2"/>
  <c r="J17" i="2"/>
  <c r="D16" i="2"/>
  <c r="F16" i="2"/>
  <c r="E15" i="2"/>
  <c r="W9" i="7"/>
  <c r="O15" i="7"/>
  <c r="L15" i="7"/>
  <c r="L32" i="7" s="1"/>
  <c r="M15" i="7"/>
  <c r="M32" i="7" s="1"/>
  <c r="N15" i="7"/>
  <c r="N32" i="7" s="1"/>
  <c r="S15" i="7"/>
  <c r="T15" i="7"/>
  <c r="E8" i="6"/>
  <c r="E15" i="6"/>
  <c r="E19" i="6"/>
  <c r="E20" i="6"/>
  <c r="E21" i="6"/>
  <c r="B8" i="6"/>
  <c r="C8" i="6"/>
  <c r="D8" i="6"/>
  <c r="J8" i="6"/>
  <c r="J22" i="6" s="1"/>
  <c r="Q16" i="1"/>
  <c r="Q15" i="1"/>
  <c r="C24" i="1"/>
  <c r="D24" i="1"/>
  <c r="E24" i="1"/>
  <c r="F24" i="1"/>
  <c r="C25" i="1"/>
  <c r="D25" i="1"/>
  <c r="E25" i="1"/>
  <c r="F25" i="1"/>
  <c r="C26" i="1"/>
  <c r="D26" i="1"/>
  <c r="E26" i="1"/>
  <c r="F26" i="1"/>
  <c r="D23" i="1"/>
  <c r="E23" i="1"/>
  <c r="F23" i="1"/>
  <c r="R6" i="1"/>
  <c r="S6" i="1"/>
  <c r="T6" i="1"/>
  <c r="R7" i="1"/>
  <c r="S7" i="1"/>
  <c r="T7" i="1"/>
  <c r="Q7" i="1"/>
  <c r="Q6" i="1"/>
  <c r="L15" i="1"/>
  <c r="L16" i="1"/>
  <c r="L6" i="1"/>
  <c r="L7" i="1"/>
  <c r="P11" i="3"/>
  <c r="F10" i="2"/>
  <c r="F14" i="2" s="1"/>
  <c r="F18" i="1"/>
  <c r="F9" i="1"/>
  <c r="J14" i="2" l="1"/>
  <c r="J20" i="2" s="1"/>
  <c r="T32" i="7"/>
  <c r="S7" i="6"/>
  <c r="S5" i="6"/>
  <c r="S6" i="6"/>
  <c r="S32" i="7"/>
  <c r="O32" i="7"/>
  <c r="O33" i="7" s="1"/>
  <c r="X6" i="6"/>
  <c r="X7" i="6"/>
  <c r="X5" i="6"/>
  <c r="S12" i="6"/>
  <c r="S14" i="6"/>
  <c r="S13" i="6"/>
  <c r="P9" i="3"/>
  <c r="P6" i="3"/>
  <c r="P4" i="3"/>
  <c r="P10" i="3"/>
  <c r="R5" i="1"/>
  <c r="K14" i="2"/>
  <c r="K20" i="2" s="1"/>
  <c r="L25" i="1"/>
  <c r="U14" i="1"/>
  <c r="Q14" i="1"/>
  <c r="R14" i="1"/>
  <c r="L24" i="1"/>
  <c r="S5" i="1"/>
  <c r="T14" i="1"/>
  <c r="S14" i="1"/>
  <c r="Q5" i="1"/>
  <c r="P8" i="3"/>
  <c r="P7" i="3"/>
  <c r="P14" i="3"/>
  <c r="P5" i="3"/>
  <c r="U5" i="1"/>
  <c r="P12" i="3"/>
  <c r="T5" i="1"/>
  <c r="F17" i="2"/>
  <c r="F20" i="2" s="1"/>
  <c r="E22" i="6"/>
  <c r="AF6" i="7"/>
  <c r="AG6" i="7"/>
  <c r="AF7" i="7"/>
  <c r="AG7" i="7"/>
  <c r="AF8" i="7"/>
  <c r="AG8" i="7"/>
  <c r="AF9" i="7"/>
  <c r="AG9" i="7"/>
  <c r="AF10" i="7"/>
  <c r="AG10" i="7"/>
  <c r="AF11" i="7"/>
  <c r="AG11" i="7"/>
  <c r="AF12" i="7"/>
  <c r="AG12" i="7"/>
  <c r="AF13" i="7"/>
  <c r="AG13" i="7"/>
  <c r="AF14" i="7"/>
  <c r="AG14" i="7"/>
  <c r="AG15" i="7"/>
  <c r="AF16" i="7"/>
  <c r="AG16" i="7"/>
  <c r="AG5" i="7"/>
  <c r="AF5" i="7"/>
  <c r="V6" i="7"/>
  <c r="W6" i="7"/>
  <c r="V7" i="7"/>
  <c r="W7" i="7"/>
  <c r="V8" i="7"/>
  <c r="W8" i="7"/>
  <c r="W10" i="7"/>
  <c r="V11" i="7"/>
  <c r="W11" i="7"/>
  <c r="V12" i="7"/>
  <c r="V13" i="7"/>
  <c r="W13" i="7"/>
  <c r="V14" i="7"/>
  <c r="W14" i="7"/>
  <c r="V16" i="7"/>
  <c r="W16" i="7"/>
  <c r="AD16" i="7"/>
  <c r="W5" i="7"/>
  <c r="V5" i="7"/>
  <c r="C15" i="7"/>
  <c r="D15" i="7"/>
  <c r="D32" i="7" s="1"/>
  <c r="E15" i="7"/>
  <c r="E32" i="7" s="1"/>
  <c r="J15" i="7"/>
  <c r="J32" i="7" s="1"/>
  <c r="J33" i="7" s="1"/>
  <c r="B15" i="7"/>
  <c r="B32" i="7" s="1"/>
  <c r="W15" i="7" l="1"/>
  <c r="C32" i="7"/>
  <c r="S15" i="6"/>
  <c r="AD15" i="7"/>
  <c r="AH14" i="7"/>
  <c r="P15" i="3"/>
  <c r="AH16" i="7"/>
  <c r="AH13" i="7"/>
  <c r="AH8" i="7"/>
  <c r="AH11" i="7"/>
  <c r="AH6" i="7"/>
  <c r="AH12" i="7"/>
  <c r="AH7" i="7"/>
  <c r="AH10" i="7"/>
  <c r="M33" i="7"/>
  <c r="S33" i="7"/>
  <c r="AH5" i="7"/>
  <c r="AH9" i="7"/>
  <c r="L33" i="7"/>
  <c r="N33" i="7"/>
  <c r="T33" i="7"/>
  <c r="B33" i="7"/>
  <c r="D33" i="7"/>
  <c r="E33" i="7"/>
  <c r="V15" i="7"/>
  <c r="AF15" i="7"/>
  <c r="C33" i="7"/>
  <c r="L13" i="6"/>
  <c r="L14" i="6"/>
  <c r="L12" i="6"/>
  <c r="L6" i="6"/>
  <c r="L7" i="6"/>
  <c r="L5" i="6"/>
  <c r="B20" i="6"/>
  <c r="C20" i="6"/>
  <c r="D20" i="6"/>
  <c r="B21" i="6"/>
  <c r="L21" i="6" s="1"/>
  <c r="C21" i="6"/>
  <c r="D21" i="6"/>
  <c r="C19" i="6"/>
  <c r="D19" i="6"/>
  <c r="B19" i="6"/>
  <c r="C15" i="6"/>
  <c r="D15" i="6"/>
  <c r="B15" i="6"/>
  <c r="Q6" i="6"/>
  <c r="R7" i="6"/>
  <c r="L8" i="6"/>
  <c r="P7" i="6"/>
  <c r="R14" i="6" l="1"/>
  <c r="R12" i="6"/>
  <c r="R13" i="6"/>
  <c r="Q12" i="6"/>
  <c r="Q13" i="6"/>
  <c r="Q14" i="6"/>
  <c r="B22" i="6"/>
  <c r="L22" i="6" s="1"/>
  <c r="P14" i="6"/>
  <c r="P13" i="6"/>
  <c r="P12" i="6"/>
  <c r="L20" i="6"/>
  <c r="AH15" i="7"/>
  <c r="L19" i="6"/>
  <c r="X8" i="6"/>
  <c r="R5" i="6"/>
  <c r="D22" i="6"/>
  <c r="R6" i="6"/>
  <c r="L15" i="6"/>
  <c r="C22" i="6"/>
  <c r="P5" i="6"/>
  <c r="Q7" i="6"/>
  <c r="P6" i="6"/>
  <c r="Q5" i="6"/>
  <c r="K5" i="3"/>
  <c r="K6" i="3"/>
  <c r="K7" i="3"/>
  <c r="K8" i="3"/>
  <c r="K9" i="3"/>
  <c r="K10" i="3"/>
  <c r="K4" i="3"/>
  <c r="O13" i="3"/>
  <c r="N13" i="3"/>
  <c r="Q15" i="6" l="1"/>
  <c r="P15" i="6"/>
  <c r="R15" i="6"/>
  <c r="N12" i="3"/>
  <c r="N11" i="3"/>
  <c r="U11" i="3"/>
  <c r="U12" i="3"/>
  <c r="T12" i="3"/>
  <c r="T11" i="3"/>
  <c r="O12" i="3"/>
  <c r="O11" i="3"/>
  <c r="R8" i="6"/>
  <c r="Q8" i="6"/>
  <c r="K15" i="3"/>
  <c r="S8" i="6"/>
  <c r="P8" i="6"/>
  <c r="N4" i="3"/>
  <c r="N5" i="3"/>
  <c r="N6" i="3"/>
  <c r="N7" i="3"/>
  <c r="N8" i="3"/>
  <c r="N9" i="3"/>
  <c r="N10" i="3"/>
  <c r="N14" i="3"/>
  <c r="N15" i="3" l="1"/>
  <c r="L17" i="1" l="1"/>
  <c r="L14" i="1"/>
  <c r="L8" i="1"/>
  <c r="L5" i="1"/>
  <c r="K9" i="1" l="1"/>
  <c r="K18" i="1"/>
  <c r="U14" i="3" l="1"/>
  <c r="T14" i="3"/>
  <c r="O14" i="3"/>
  <c r="U10" i="3"/>
  <c r="T10" i="3"/>
  <c r="O10" i="3"/>
  <c r="U9" i="3"/>
  <c r="T9" i="3"/>
  <c r="O9" i="3"/>
  <c r="U8" i="3"/>
  <c r="T8" i="3"/>
  <c r="O8" i="3"/>
  <c r="U7" i="3"/>
  <c r="T7" i="3"/>
  <c r="O7" i="3"/>
  <c r="U6" i="3"/>
  <c r="T6" i="3"/>
  <c r="O6" i="3"/>
  <c r="U5" i="3"/>
  <c r="T5" i="3"/>
  <c r="O5" i="3"/>
  <c r="U4" i="3"/>
  <c r="T4" i="3"/>
  <c r="O4" i="3"/>
  <c r="M10" i="2"/>
  <c r="E10" i="2"/>
  <c r="E17" i="2" s="1"/>
  <c r="D10" i="2"/>
  <c r="D17" i="2" s="1"/>
  <c r="L26" i="1"/>
  <c r="L23" i="1"/>
  <c r="C23" i="1"/>
  <c r="L18" i="1"/>
  <c r="E18" i="1"/>
  <c r="D18" i="1"/>
  <c r="C18" i="1"/>
  <c r="L9" i="1"/>
  <c r="E9" i="1"/>
  <c r="D9" i="1"/>
  <c r="C9" i="1"/>
  <c r="T15" i="3" l="1"/>
  <c r="O15" i="3"/>
  <c r="D14" i="2"/>
  <c r="D20" i="2" s="1"/>
  <c r="U15" i="3"/>
  <c r="E14" i="2"/>
  <c r="E20" i="2" s="1"/>
</calcChain>
</file>

<file path=xl/sharedStrings.xml><?xml version="1.0" encoding="utf-8"?>
<sst xmlns="http://schemas.openxmlformats.org/spreadsheetml/2006/main" count="359" uniqueCount="107">
  <si>
    <t>Total Geral</t>
  </si>
  <si>
    <t>Volume (HL)</t>
  </si>
  <si>
    <t>Vinhos Espumantes e Espumosos (a)</t>
  </si>
  <si>
    <t>Total Exportações (b)</t>
  </si>
  <si>
    <t>(a) / (b)</t>
  </si>
  <si>
    <t>Valor (1.000 €)</t>
  </si>
  <si>
    <t>Preço Médio (Euros / Litro)</t>
  </si>
  <si>
    <t>Exportações (1)</t>
  </si>
  <si>
    <t>Importações (2)</t>
  </si>
  <si>
    <t>Saldo [ (1)-(2) ]</t>
  </si>
  <si>
    <t>Espumante não Certificado</t>
  </si>
  <si>
    <t>Espumante Certificado</t>
  </si>
  <si>
    <t>Total</t>
  </si>
  <si>
    <t>Fonte: DMA e DMEC</t>
  </si>
  <si>
    <t>CV Bairrada</t>
  </si>
  <si>
    <t>CVR Távora-Varosa</t>
  </si>
  <si>
    <t>CVR Vinhos Verdes</t>
  </si>
  <si>
    <t>CVR Dão</t>
  </si>
  <si>
    <t>CVR Lisboa</t>
  </si>
  <si>
    <t>CVR Alentejana</t>
  </si>
  <si>
    <t>CVR Beira Interior</t>
  </si>
  <si>
    <t>CVR Península de Setúbal</t>
  </si>
  <si>
    <t>Volume (%)</t>
  </si>
  <si>
    <t>Espumantes e Espumosos com DOP</t>
  </si>
  <si>
    <t>Espumantes e Espumosos com IGP</t>
  </si>
  <si>
    <t>Espumantes e Espumosos sem certificação</t>
  </si>
  <si>
    <t>Preço Médio (€/litro)</t>
  </si>
  <si>
    <t>ANGOLA</t>
  </si>
  <si>
    <t>BRASIL</t>
  </si>
  <si>
    <t>E.U.AMERICA</t>
  </si>
  <si>
    <t>FRANCA</t>
  </si>
  <si>
    <t>ESPANHA</t>
  </si>
  <si>
    <t>REINO UNIDO</t>
  </si>
  <si>
    <t>SUICA</t>
  </si>
  <si>
    <t>ALEMANHA</t>
  </si>
  <si>
    <t>OUTROS DESTINOS</t>
  </si>
  <si>
    <t>TOTAL</t>
  </si>
  <si>
    <t>P.M</t>
  </si>
  <si>
    <t>VOLUME (HL)</t>
  </si>
  <si>
    <t>VALOR (1000 €)</t>
  </si>
  <si>
    <t>PREÇO MÉDIO (EURO / LITRO)</t>
  </si>
  <si>
    <t>VOL.</t>
  </si>
  <si>
    <t>VAL.</t>
  </si>
  <si>
    <t>MERCADO</t>
  </si>
  <si>
    <t xml:space="preserve">VOLUME </t>
  </si>
  <si>
    <t>VALOR</t>
  </si>
  <si>
    <t>p.p.</t>
  </si>
  <si>
    <t>CVR Trás-os-Montes</t>
  </si>
  <si>
    <t>CVR Tejo</t>
  </si>
  <si>
    <t>Nacionais</t>
  </si>
  <si>
    <t>Outros *</t>
  </si>
  <si>
    <t>* Champanhe | Cava | Prosecco | Asti Spumante</t>
  </si>
  <si>
    <t>Outros*</t>
  </si>
  <si>
    <t>Nacional</t>
  </si>
  <si>
    <t>UE  + P3</t>
  </si>
  <si>
    <t>DOP</t>
  </si>
  <si>
    <t>IGP</t>
  </si>
  <si>
    <t>CVR Algarve</t>
  </si>
  <si>
    <t>Evolução da Exportação Espumantes e Espumosos de Origem Comunitária*</t>
  </si>
  <si>
    <t>* Com exceção de Champanhe | Cava | Prosecco | Asti Spumante</t>
  </si>
  <si>
    <t>Balança Comercial dos Vinhos Espumantes e Espumosos</t>
  </si>
  <si>
    <t>Peso das Exportações de Vinhos Espumantes e Espumosos nas exportações totais de vinho (NC 2204)</t>
  </si>
  <si>
    <t xml:space="preserve">             </t>
  </si>
  <si>
    <t>Comercialização de Espumantes</t>
  </si>
  <si>
    <t xml:space="preserve">Volumes Comercializados de Vinho Espumante Espumoso </t>
  </si>
  <si>
    <t xml:space="preserve">Volumes Certificados por Entidade Certificadora de Vinho Espumante e Espumoso </t>
  </si>
  <si>
    <t xml:space="preserve">1 - Volumes Comercializados de Vinho Espumante Espumoso </t>
  </si>
  <si>
    <t>Peso das Importações de Espumantes e Espumosos nas importações totais de vinho (NC 2204)</t>
  </si>
  <si>
    <t>TOP 10 - Mercados de Destino | Espumantes e Espumosos de Origem Comunitária</t>
  </si>
  <si>
    <t>FEDERAÇÃO RUSSA</t>
  </si>
  <si>
    <t>BELGICA</t>
  </si>
  <si>
    <t>Fonte: Elaboração própria com base dados INE</t>
  </si>
  <si>
    <t>TOP 10 - Mercados de Origem | Espumantes e Espumosos</t>
  </si>
  <si>
    <t>ITALIA</t>
  </si>
  <si>
    <t>DINAMARCA</t>
  </si>
  <si>
    <t>PAISES BAIXOS</t>
  </si>
  <si>
    <t>LUXEMBURGO</t>
  </si>
  <si>
    <t>LITUANIA</t>
  </si>
  <si>
    <r>
      <rPr>
        <b/>
        <sz val="11"/>
        <color theme="0"/>
        <rFont val="Symbol"/>
        <family val="1"/>
        <charset val="2"/>
      </rPr>
      <t>D</t>
    </r>
    <r>
      <rPr>
        <b/>
        <sz val="11"/>
        <color theme="0"/>
        <rFont val="Calibri"/>
        <family val="2"/>
        <scheme val="minor"/>
      </rPr>
      <t xml:space="preserve"> 2022/2021</t>
    </r>
  </si>
  <si>
    <r>
      <rPr>
        <b/>
        <sz val="11"/>
        <color theme="0"/>
        <rFont val="Symbol"/>
        <family val="1"/>
        <charset val="2"/>
      </rPr>
      <t xml:space="preserve">D                </t>
    </r>
    <r>
      <rPr>
        <b/>
        <sz val="11"/>
        <color theme="0"/>
        <rFont val="Calibri"/>
        <family val="2"/>
        <scheme val="minor"/>
      </rPr>
      <t>2022/ 2021</t>
    </r>
  </si>
  <si>
    <r>
      <rPr>
        <b/>
        <sz val="11"/>
        <color theme="0"/>
        <rFont val="Symbol"/>
        <family val="1"/>
        <charset val="2"/>
      </rPr>
      <t xml:space="preserve">D                </t>
    </r>
    <r>
      <rPr>
        <b/>
        <sz val="11"/>
        <color theme="0"/>
        <rFont val="Calibri"/>
        <family val="2"/>
        <scheme val="minor"/>
      </rPr>
      <t>2022 / 2021</t>
    </r>
  </si>
  <si>
    <r>
      <rPr>
        <b/>
        <sz val="11"/>
        <color theme="0"/>
        <rFont val="Symbol"/>
        <family val="1"/>
        <charset val="2"/>
      </rPr>
      <t xml:space="preserve">D                </t>
    </r>
    <r>
      <rPr>
        <b/>
        <sz val="11"/>
        <color theme="0"/>
        <rFont val="Calibri"/>
        <family val="2"/>
        <scheme val="minor"/>
      </rPr>
      <t>2022 / 2011</t>
    </r>
  </si>
  <si>
    <r>
      <rPr>
        <b/>
        <sz val="11"/>
        <color theme="0"/>
        <rFont val="Symbol"/>
        <family val="1"/>
        <charset val="2"/>
      </rPr>
      <t>D</t>
    </r>
    <r>
      <rPr>
        <b/>
        <sz val="11"/>
        <color theme="0"/>
        <rFont val="Calibri"/>
        <family val="2"/>
        <scheme val="minor"/>
      </rPr>
      <t xml:space="preserve"> 2022/2014</t>
    </r>
  </si>
  <si>
    <r>
      <rPr>
        <b/>
        <sz val="11"/>
        <color theme="0"/>
        <rFont val="Symbol"/>
        <family val="1"/>
        <charset val="2"/>
      </rPr>
      <t xml:space="preserve">D </t>
    </r>
    <r>
      <rPr>
        <b/>
        <sz val="11"/>
        <color theme="0"/>
        <rFont val="Calibri"/>
        <family val="2"/>
        <scheme val="minor"/>
      </rPr>
      <t>2022-2014</t>
    </r>
  </si>
  <si>
    <r>
      <rPr>
        <b/>
        <sz val="11"/>
        <color theme="0"/>
        <rFont val="Symbol"/>
        <family val="1"/>
        <charset val="2"/>
      </rPr>
      <t xml:space="preserve">D </t>
    </r>
    <r>
      <rPr>
        <b/>
        <sz val="11"/>
        <color theme="0"/>
        <rFont val="Calibri"/>
        <family val="2"/>
        <scheme val="minor"/>
      </rPr>
      <t>2022-2021</t>
    </r>
  </si>
  <si>
    <t>Série 2014 a 2022</t>
  </si>
  <si>
    <t xml:space="preserve">Total </t>
  </si>
  <si>
    <t>DO</t>
  </si>
  <si>
    <t>IG</t>
  </si>
  <si>
    <t>Fonte: Sivv / DMEC</t>
  </si>
  <si>
    <t>Volumes Certificados por Entidade Certificadora de Vinho Espumante e Espumoso (DO)</t>
  </si>
  <si>
    <t>Volumes Certificados por Entidade Certificadora de Vinho Espumante e Espumoso (IG)</t>
  </si>
  <si>
    <t>JAPAO</t>
  </si>
  <si>
    <t>CANADA</t>
  </si>
  <si>
    <t>SUECIA</t>
  </si>
  <si>
    <t>REINO UNIDO (SEM IRLANDA DO NORTE)</t>
  </si>
  <si>
    <t>AUSTRIA</t>
  </si>
  <si>
    <t>Total Importações (b)</t>
  </si>
  <si>
    <t>2 - Volumes Certificados por Entidade Certificadora de Vinho Espumante e Espumoso por Tipo de Certificação</t>
  </si>
  <si>
    <t>Volumes Certificados por Entidade Certificadora de Vinho Espumante e Espumoso por tipo de Certificação</t>
  </si>
  <si>
    <t xml:space="preserve">3 - Volumes Certificados por Entidade Certificadora de Vinho Espumante e Espumoso </t>
  </si>
  <si>
    <t>4 - Balança Comercial dos Vinhos Espumantes e Espumosos</t>
  </si>
  <si>
    <t>5- Peso das Exportações de Vinhos Espumantes e Espumosos nas Exportações Totais de Vinho (NC 2204)</t>
  </si>
  <si>
    <t>6 - Evolução da Exportação Espumantes e Espumosos de Origem Comunitária</t>
  </si>
  <si>
    <t>7 - TOP 10 - Mercados de Destino | Espumantes e Espumosos de Origem Comunitária</t>
  </si>
  <si>
    <t>8 - Peso das Importações de Espumantes e Espumosos nas Importações Totais de Vinho (NC 2204)</t>
  </si>
  <si>
    <t>9- TOP 10 - Mercados de Origem | Espumantes e Espumosos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</si>
</sst>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1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Symbol"/>
      <family val="1"/>
      <charset val="2"/>
    </font>
    <font>
      <b/>
      <sz val="11"/>
      <name val="Calibri"/>
      <family val="2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indexed="8"/>
      <name val="Calibri"/>
      <family val="2"/>
      <scheme val="minor"/>
    </font>
    <font>
      <b/>
      <sz val="11"/>
      <color theme="0"/>
      <name val="Calibri"/>
      <family val="1"/>
      <charset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2"/>
      <color rgb="FF002060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theme="4" tint="0.79998168889431442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 style="medium">
        <color theme="0"/>
      </left>
      <right style="thin">
        <color theme="0"/>
      </right>
      <top/>
      <bottom style="medium">
        <color theme="4"/>
      </bottom>
      <diagonal/>
    </border>
    <border>
      <left style="thin">
        <color theme="0"/>
      </left>
      <right style="thin">
        <color theme="0"/>
      </right>
      <top/>
      <bottom style="medium">
        <color theme="4"/>
      </bottom>
      <diagonal/>
    </border>
    <border>
      <left style="thin">
        <color theme="0"/>
      </left>
      <right/>
      <top/>
      <bottom style="medium">
        <color theme="4"/>
      </bottom>
      <diagonal/>
    </border>
    <border>
      <left style="medium">
        <color theme="4"/>
      </left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medium">
        <color theme="4"/>
      </left>
      <right/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/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medium">
        <color theme="4"/>
      </right>
      <top style="thin">
        <color theme="4"/>
      </top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0"/>
      </right>
      <top style="medium">
        <color theme="4"/>
      </top>
      <bottom style="thin">
        <color theme="0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/>
      <top style="medium">
        <color theme="4"/>
      </top>
      <bottom style="thin">
        <color theme="0"/>
      </bottom>
      <diagonal/>
    </border>
    <border>
      <left/>
      <right/>
      <top style="medium">
        <color theme="4"/>
      </top>
      <bottom style="thin">
        <color theme="0"/>
      </bottom>
      <diagonal/>
    </border>
    <border>
      <left style="thin">
        <color theme="4"/>
      </left>
      <right style="medium">
        <color theme="4"/>
      </right>
      <top/>
      <bottom style="thin">
        <color theme="4"/>
      </bottom>
      <diagonal/>
    </border>
    <border>
      <left style="thin">
        <color theme="4"/>
      </left>
      <right style="medium">
        <color theme="4"/>
      </right>
      <top/>
      <bottom/>
      <diagonal/>
    </border>
    <border>
      <left style="thin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 style="medium">
        <color theme="4"/>
      </right>
      <top/>
      <bottom/>
      <diagonal/>
    </border>
    <border>
      <left style="medium">
        <color theme="0"/>
      </left>
      <right/>
      <top style="medium">
        <color theme="4"/>
      </top>
      <bottom/>
      <diagonal/>
    </border>
    <border>
      <left style="thin">
        <color theme="4"/>
      </left>
      <right/>
      <top/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thin">
        <color theme="4"/>
      </top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</borders>
  <cellStyleXfs count="5">
    <xf numFmtId="0" fontId="0" fillId="0" borderId="0"/>
    <xf numFmtId="0" fontId="7" fillId="0" borderId="0"/>
    <xf numFmtId="0" fontId="1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72">
    <xf numFmtId="0" fontId="0" fillId="0" borderId="0" xfId="0"/>
    <xf numFmtId="0" fontId="0" fillId="0" borderId="0" xfId="0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2" fillId="0" borderId="0" xfId="0" applyFont="1"/>
    <xf numFmtId="0" fontId="2" fillId="0" borderId="11" xfId="0" applyFont="1" applyBorder="1" applyAlignment="1">
      <alignment horizontal="left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left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3" fontId="0" fillId="0" borderId="0" xfId="0" applyNumberFormat="1"/>
    <xf numFmtId="164" fontId="4" fillId="0" borderId="0" xfId="0" applyNumberFormat="1" applyFont="1"/>
    <xf numFmtId="164" fontId="0" fillId="0" borderId="0" xfId="0" applyNumberFormat="1"/>
    <xf numFmtId="0" fontId="5" fillId="0" borderId="0" xfId="0" applyFont="1"/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164" fontId="6" fillId="2" borderId="0" xfId="0" applyNumberFormat="1" applyFont="1" applyFill="1"/>
    <xf numFmtId="164" fontId="1" fillId="2" borderId="0" xfId="0" applyNumberFormat="1" applyFont="1" applyFill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1" fillId="2" borderId="0" xfId="0" applyFont="1" applyFill="1"/>
    <xf numFmtId="3" fontId="1" fillId="2" borderId="0" xfId="0" applyNumberFormat="1" applyFont="1" applyFill="1"/>
    <xf numFmtId="164" fontId="1" fillId="2" borderId="0" xfId="0" applyNumberFormat="1" applyFont="1" applyFill="1"/>
    <xf numFmtId="2" fontId="0" fillId="0" borderId="0" xfId="0" applyNumberFormat="1"/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4" fontId="1" fillId="2" borderId="0" xfId="0" applyNumberFormat="1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2" fontId="1" fillId="2" borderId="0" xfId="0" applyNumberFormat="1" applyFont="1" applyFill="1"/>
    <xf numFmtId="0" fontId="1" fillId="3" borderId="33" xfId="0" applyFont="1" applyFill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0" fontId="0" fillId="4" borderId="0" xfId="0" applyFill="1"/>
    <xf numFmtId="3" fontId="0" fillId="4" borderId="0" xfId="0" applyNumberFormat="1" applyFill="1"/>
    <xf numFmtId="164" fontId="4" fillId="4" borderId="0" xfId="0" applyNumberFormat="1" applyFont="1" applyFill="1"/>
    <xf numFmtId="164" fontId="0" fillId="4" borderId="0" xfId="0" applyNumberFormat="1" applyFill="1"/>
    <xf numFmtId="2" fontId="0" fillId="4" borderId="0" xfId="0" applyNumberFormat="1" applyFill="1"/>
    <xf numFmtId="0" fontId="2" fillId="4" borderId="0" xfId="0" applyFont="1" applyFill="1"/>
    <xf numFmtId="0" fontId="0" fillId="0" borderId="2" xfId="0" applyBorder="1" applyAlignment="1">
      <alignment horizontal="left"/>
    </xf>
    <xf numFmtId="3" fontId="0" fillId="0" borderId="2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0" fontId="0" fillId="2" borderId="38" xfId="0" applyFill="1" applyBorder="1"/>
    <xf numFmtId="0" fontId="0" fillId="2" borderId="21" xfId="0" applyFill="1" applyBorder="1"/>
    <xf numFmtId="0" fontId="0" fillId="0" borderId="1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16" xfId="0" applyBorder="1" applyAlignment="1">
      <alignment horizontal="left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40" xfId="0" applyBorder="1" applyAlignment="1">
      <alignment horizontal="left"/>
    </xf>
    <xf numFmtId="4" fontId="0" fillId="0" borderId="2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3" xfId="0" applyBorder="1"/>
    <xf numFmtId="3" fontId="0" fillId="0" borderId="13" xfId="0" applyNumberFormat="1" applyBorder="1"/>
    <xf numFmtId="164" fontId="4" fillId="0" borderId="13" xfId="0" applyNumberFormat="1" applyFont="1" applyBorder="1"/>
    <xf numFmtId="164" fontId="4" fillId="0" borderId="21" xfId="0" applyNumberFormat="1" applyFont="1" applyBorder="1"/>
    <xf numFmtId="0" fontId="0" fillId="0" borderId="21" xfId="0" applyBorder="1"/>
    <xf numFmtId="164" fontId="0" fillId="0" borderId="21" xfId="0" applyNumberFormat="1" applyBorder="1"/>
    <xf numFmtId="164" fontId="0" fillId="0" borderId="13" xfId="0" applyNumberFormat="1" applyBorder="1"/>
    <xf numFmtId="0" fontId="1" fillId="2" borderId="0" xfId="0" applyFont="1" applyFill="1" applyAlignment="1">
      <alignment horizontal="left" vertical="center"/>
    </xf>
    <xf numFmtId="164" fontId="4" fillId="0" borderId="38" xfId="0" applyNumberFormat="1" applyFont="1" applyBorder="1"/>
    <xf numFmtId="0" fontId="8" fillId="2" borderId="0" xfId="0" applyFont="1" applyFill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0" fillId="0" borderId="35" xfId="0" applyBorder="1" applyAlignment="1">
      <alignment horizontal="left"/>
    </xf>
    <xf numFmtId="0" fontId="2" fillId="0" borderId="9" xfId="0" applyFont="1" applyBorder="1" applyAlignment="1">
      <alignment horizontal="left"/>
    </xf>
    <xf numFmtId="3" fontId="2" fillId="0" borderId="9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30" xfId="0" applyNumberFormat="1" applyFont="1" applyBorder="1" applyAlignment="1">
      <alignment horizontal="center"/>
    </xf>
    <xf numFmtId="0" fontId="0" fillId="0" borderId="46" xfId="0" applyBorder="1" applyAlignment="1">
      <alignment horizontal="left"/>
    </xf>
    <xf numFmtId="0" fontId="10" fillId="0" borderId="0" xfId="2"/>
    <xf numFmtId="0" fontId="12" fillId="0" borderId="0" xfId="3"/>
    <xf numFmtId="0" fontId="13" fillId="0" borderId="0" xfId="4" applyFill="1"/>
    <xf numFmtId="0" fontId="13" fillId="0" borderId="0" xfId="4"/>
    <xf numFmtId="166" fontId="0" fillId="0" borderId="0" xfId="0" applyNumberFormat="1"/>
    <xf numFmtId="166" fontId="0" fillId="4" borderId="0" xfId="0" applyNumberFormat="1" applyFill="1"/>
    <xf numFmtId="4" fontId="0" fillId="0" borderId="0" xfId="0" applyNumberFormat="1"/>
    <xf numFmtId="0" fontId="8" fillId="0" borderId="0" xfId="0" applyFont="1" applyAlignment="1">
      <alignment horizontal="center" vertical="center" wrapText="1"/>
    </xf>
    <xf numFmtId="164" fontId="6" fillId="0" borderId="0" xfId="0" applyNumberFormat="1" applyFont="1"/>
    <xf numFmtId="0" fontId="0" fillId="0" borderId="0" xfId="0" applyAlignment="1">
      <alignment horizontal="left" indent="1"/>
    </xf>
    <xf numFmtId="0" fontId="2" fillId="0" borderId="13" xfId="0" applyFont="1" applyBorder="1"/>
    <xf numFmtId="3" fontId="2" fillId="0" borderId="13" xfId="0" applyNumberFormat="1" applyFont="1" applyBorder="1"/>
    <xf numFmtId="0" fontId="1" fillId="3" borderId="47" xfId="0" applyFont="1" applyFill="1" applyBorder="1" applyAlignment="1">
      <alignment horizontal="left"/>
    </xf>
    <xf numFmtId="3" fontId="1" fillId="3" borderId="47" xfId="0" applyNumberFormat="1" applyFont="1" applyFill="1" applyBorder="1"/>
    <xf numFmtId="0" fontId="14" fillId="0" borderId="0" xfId="0" applyFont="1"/>
    <xf numFmtId="164" fontId="9" fillId="0" borderId="0" xfId="0" applyNumberFormat="1" applyFont="1"/>
    <xf numFmtId="164" fontId="9" fillId="0" borderId="21" xfId="0" applyNumberFormat="1" applyFont="1" applyBorder="1"/>
    <xf numFmtId="164" fontId="9" fillId="0" borderId="13" xfId="0" applyNumberFormat="1" applyFont="1" applyBorder="1"/>
    <xf numFmtId="164" fontId="2" fillId="0" borderId="13" xfId="0" applyNumberFormat="1" applyFont="1" applyBorder="1"/>
    <xf numFmtId="164" fontId="1" fillId="3" borderId="47" xfId="0" applyNumberFormat="1" applyFont="1" applyFill="1" applyBorder="1"/>
    <xf numFmtId="0" fontId="2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11" fillId="0" borderId="0" xfId="2" applyFont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/>
    </xf>
    <xf numFmtId="164" fontId="4" fillId="0" borderId="35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0" fontId="1" fillId="2" borderId="22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164" fontId="4" fillId="0" borderId="2" xfId="0" applyNumberFormat="1" applyFont="1" applyBorder="1"/>
    <xf numFmtId="164" fontId="4" fillId="0" borderId="16" xfId="0" applyNumberFormat="1" applyFont="1" applyBorder="1"/>
    <xf numFmtId="164" fontId="4" fillId="0" borderId="11" xfId="0" applyNumberFormat="1" applyFont="1" applyBorder="1"/>
    <xf numFmtId="164" fontId="4" fillId="0" borderId="41" xfId="0" applyNumberFormat="1" applyFont="1" applyBorder="1"/>
    <xf numFmtId="164" fontId="4" fillId="0" borderId="9" xfId="0" applyNumberFormat="1" applyFont="1" applyBorder="1"/>
    <xf numFmtId="164" fontId="4" fillId="0" borderId="35" xfId="0" applyNumberFormat="1" applyFont="1" applyBorder="1"/>
    <xf numFmtId="164" fontId="4" fillId="0" borderId="6" xfId="0" applyNumberFormat="1" applyFont="1" applyBorder="1"/>
    <xf numFmtId="164" fontId="4" fillId="0" borderId="14" xfId="0" applyNumberFormat="1" applyFont="1" applyBorder="1"/>
    <xf numFmtId="164" fontId="9" fillId="0" borderId="9" xfId="0" applyNumberFormat="1" applyFont="1" applyBorder="1"/>
    <xf numFmtId="164" fontId="9" fillId="0" borderId="35" xfId="0" applyNumberFormat="1" applyFont="1" applyBorder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2" fontId="14" fillId="2" borderId="0" xfId="0" applyNumberFormat="1" applyFont="1" applyFill="1"/>
  </cellXfs>
  <cellStyles count="5">
    <cellStyle name="Hiperligação" xfId="4" builtinId="8"/>
    <cellStyle name="Hiperligação 2" xfId="3" xr:uid="{3D372854-1AAF-4996-8C64-83CD4C5662BE}"/>
    <cellStyle name="Normal" xfId="0" builtinId="0"/>
    <cellStyle name="Normal 2" xfId="1" xr:uid="{00000000-0005-0000-0000-000001000000}"/>
    <cellStyle name="Normal 3" xfId="2" xr:uid="{6B165DDF-08B1-46B9-A347-26D06C7AFD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4</xdr:col>
      <xdr:colOff>38100</xdr:colOff>
      <xdr:row>4</xdr:row>
      <xdr:rowOff>76200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8CD45E1F-6248-4716-A9BD-EA1AFB719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6200"/>
          <a:ext cx="1866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0C8D5-1418-4A7A-BD3B-80D92E95486D}">
  <sheetPr>
    <pageSetUpPr fitToPage="1"/>
  </sheetPr>
  <dimension ref="B2:K24"/>
  <sheetViews>
    <sheetView showGridLines="0" showRowColHeaders="0" tabSelected="1" zoomScaleNormal="100" workbookViewId="0">
      <selection activeCell="L24" sqref="L24"/>
    </sheetView>
  </sheetViews>
  <sheetFormatPr defaultRowHeight="15"/>
  <cols>
    <col min="1" max="1" width="3.140625" style="117" customWidth="1"/>
    <col min="2" max="16384" width="9.140625" style="117"/>
  </cols>
  <sheetData>
    <row r="2" spans="2:11" ht="15.75">
      <c r="E2" s="140" t="s">
        <v>63</v>
      </c>
      <c r="F2" s="140"/>
      <c r="G2" s="140"/>
      <c r="H2" s="140"/>
      <c r="I2" s="140"/>
      <c r="J2" s="140"/>
      <c r="K2" s="140"/>
    </row>
    <row r="3" spans="2:11" ht="15.75">
      <c r="E3" s="140" t="s">
        <v>85</v>
      </c>
      <c r="F3" s="140"/>
      <c r="G3" s="140"/>
      <c r="H3" s="140"/>
      <c r="I3" s="140"/>
      <c r="J3" s="140"/>
      <c r="K3" s="140"/>
    </row>
    <row r="7" spans="2:11" ht="15.95" customHeight="1"/>
    <row r="8" spans="2:11" ht="15.95" customHeight="1">
      <c r="B8" s="119" t="s">
        <v>66</v>
      </c>
      <c r="C8"/>
    </row>
    <row r="9" spans="2:11" ht="15.95" customHeight="1">
      <c r="G9" s="117" t="s">
        <v>62</v>
      </c>
    </row>
    <row r="10" spans="2:11" ht="15.95" customHeight="1">
      <c r="B10" s="120" t="s">
        <v>98</v>
      </c>
    </row>
    <row r="11" spans="2:11" ht="15.95" customHeight="1"/>
    <row r="12" spans="2:11" ht="15.95" customHeight="1">
      <c r="B12" s="119" t="s">
        <v>100</v>
      </c>
    </row>
    <row r="13" spans="2:11" ht="15.95" customHeight="1"/>
    <row r="14" spans="2:11" ht="15.95" customHeight="1">
      <c r="B14" s="119" t="s">
        <v>101</v>
      </c>
    </row>
    <row r="15" spans="2:11" ht="15.95" customHeight="1">
      <c r="B15" s="118"/>
      <c r="C15" s="118"/>
      <c r="D15" s="118"/>
      <c r="E15" s="118"/>
      <c r="F15" s="118"/>
      <c r="G15" s="118"/>
    </row>
    <row r="16" spans="2:11">
      <c r="B16" s="119" t="s">
        <v>102</v>
      </c>
    </row>
    <row r="18" spans="2:2">
      <c r="B18" s="119" t="s">
        <v>103</v>
      </c>
    </row>
    <row r="20" spans="2:2">
      <c r="B20" s="119" t="s">
        <v>104</v>
      </c>
    </row>
    <row r="22" spans="2:2">
      <c r="B22" s="119" t="s">
        <v>105</v>
      </c>
    </row>
    <row r="24" spans="2:2">
      <c r="B24" s="119" t="s">
        <v>106</v>
      </c>
    </row>
  </sheetData>
  <mergeCells count="2">
    <mergeCell ref="E2:K2"/>
    <mergeCell ref="E3:K3"/>
  </mergeCells>
  <hyperlinks>
    <hyperlink ref="B8" location="'1'!A1" display="1 - Volumes Comercializados de Vinho Espumante Espumoso " xr:uid="{1E6A61F1-3B95-4564-A44D-29D88612CC10}"/>
    <hyperlink ref="B10" location="'2'!A1" display="2 - Volumes Certificados por Entidade Certificadora de Vinho Espumante e Espumoso por Tipo de Certificação" xr:uid="{FFEAE586-3A25-4BA4-B6F1-D129A2DAC265}"/>
    <hyperlink ref="B12" location="'3'!A1" display="3 - Volumes Certificados por Entidade Certificadora de Vinho Espumante e Espumoso " xr:uid="{CA0B7FB5-894F-4460-99D4-40890C657908}"/>
    <hyperlink ref="B14" location="'4'!A1" display="4 - Balança Comercial dos Vinhos Espumantes e Espumosos" xr:uid="{1B9DC35A-A114-4C19-B7F6-FA6CBEFBFC9C}"/>
    <hyperlink ref="B16" location="'5'!A1" display="5- Peso das Exportações de Vinhos Espumantes e Espumosos nas Exportações Totais de Vinho (NC 2204)" xr:uid="{E6C40E70-BE7D-4C8A-9070-9E11E810B569}"/>
    <hyperlink ref="B18" location="'6'!A1" display="6 - Evolução da Exportação Espumantes e Espumosos de Origem Comunitária" xr:uid="{8422E494-8AA3-4A5B-94F6-149F2A9276C8}"/>
    <hyperlink ref="B20" location="'7'!A1" display="7 - TOP 10 - Mercados de Destino | Espumantes e Espumosos de Origem Comunitária" xr:uid="{2921A944-B8F3-4E10-8556-D35B799180F1}"/>
    <hyperlink ref="B22" location="Indice!A1" display="8 - Peso das Importações de Espumantes e Espumosos nas Importações Totais de Vinho (NC 2204)" xr:uid="{EA910216-9E6E-4F9B-A31D-5D328831120A}"/>
    <hyperlink ref="B24" location="'9'!A1" display="9- TOP 10 - Mercados de Origem | Espumantes e Espumosos" xr:uid="{EB58041C-63E7-4EC0-9DAF-1EABE45762F9}"/>
  </hyperlinks>
  <pageMargins left="0.31496062992125984" right="0.31496062992125984" top="0.35433070866141736" bottom="0.35433070866141736" header="0.31496062992125984" footer="0.31496062992125984"/>
  <pageSetup paperSize="9" scale="8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5545F-8A0B-4ACB-BB19-053BD2922988}">
  <dimension ref="A1:AH36"/>
  <sheetViews>
    <sheetView showGridLines="0" topLeftCell="L1" workbookViewId="0">
      <selection activeCell="Q35" sqref="Q35"/>
    </sheetView>
  </sheetViews>
  <sheetFormatPr defaultRowHeight="15"/>
  <cols>
    <col min="1" max="1" width="27.7109375" bestFit="1" customWidth="1"/>
    <col min="11" max="11" width="2.28515625" customWidth="1"/>
    <col min="21" max="21" width="2.28515625" customWidth="1"/>
    <col min="31" max="31" width="2.28515625" customWidth="1"/>
    <col min="32" max="32" width="11.140625" customWidth="1"/>
    <col min="33" max="33" width="11.85546875" customWidth="1"/>
    <col min="34" max="34" width="11.7109375" customWidth="1"/>
  </cols>
  <sheetData>
    <row r="1" spans="1:34">
      <c r="A1" s="20" t="s">
        <v>72</v>
      </c>
    </row>
    <row r="3" spans="1:34">
      <c r="A3" s="168" t="s">
        <v>43</v>
      </c>
      <c r="B3" s="169" t="s">
        <v>38</v>
      </c>
      <c r="C3" s="169"/>
      <c r="D3" s="169"/>
      <c r="E3" s="169"/>
      <c r="F3" s="169"/>
      <c r="G3" s="169"/>
      <c r="H3" s="169"/>
      <c r="I3" s="169"/>
      <c r="J3" s="169"/>
      <c r="L3" s="169" t="s">
        <v>39</v>
      </c>
      <c r="M3" s="169"/>
      <c r="N3" s="169"/>
      <c r="O3" s="169"/>
      <c r="P3" s="169"/>
      <c r="Q3" s="169"/>
      <c r="R3" s="169"/>
      <c r="S3" s="169"/>
      <c r="T3" s="169"/>
      <c r="V3" s="169" t="s">
        <v>40</v>
      </c>
      <c r="W3" s="169"/>
      <c r="X3" s="169"/>
      <c r="Y3" s="169"/>
      <c r="Z3" s="169"/>
      <c r="AA3" s="169"/>
      <c r="AB3" s="169"/>
      <c r="AC3" s="169"/>
      <c r="AD3" s="169"/>
      <c r="AF3" s="170" t="s">
        <v>84</v>
      </c>
      <c r="AG3" s="169"/>
      <c r="AH3" s="169"/>
    </row>
    <row r="4" spans="1:34">
      <c r="A4" s="168"/>
      <c r="B4" s="55">
        <v>2014</v>
      </c>
      <c r="C4" s="55">
        <v>2015</v>
      </c>
      <c r="D4" s="55">
        <v>2016</v>
      </c>
      <c r="E4" s="55">
        <v>2017</v>
      </c>
      <c r="F4" s="55">
        <v>2018</v>
      </c>
      <c r="G4" s="55">
        <v>2019</v>
      </c>
      <c r="H4" s="55">
        <v>2020</v>
      </c>
      <c r="I4" s="55">
        <v>2021</v>
      </c>
      <c r="J4" s="55">
        <v>2022</v>
      </c>
      <c r="L4" s="54">
        <v>2014</v>
      </c>
      <c r="M4" s="54">
        <v>2015</v>
      </c>
      <c r="N4" s="54">
        <v>2016</v>
      </c>
      <c r="O4" s="54">
        <v>2017</v>
      </c>
      <c r="P4" s="54">
        <v>2018</v>
      </c>
      <c r="Q4" s="54">
        <v>2019</v>
      </c>
      <c r="R4" s="54">
        <v>2020</v>
      </c>
      <c r="S4" s="54">
        <v>2021</v>
      </c>
      <c r="T4" s="54">
        <v>2022</v>
      </c>
      <c r="V4" s="54">
        <v>2014</v>
      </c>
      <c r="W4" s="54">
        <v>2015</v>
      </c>
      <c r="X4" s="54">
        <v>2016</v>
      </c>
      <c r="Y4" s="54">
        <v>2017</v>
      </c>
      <c r="Z4" s="54">
        <v>2018</v>
      </c>
      <c r="AA4" s="54">
        <v>2019</v>
      </c>
      <c r="AB4" s="54">
        <v>2020</v>
      </c>
      <c r="AC4" s="54">
        <v>2021</v>
      </c>
      <c r="AD4" s="54">
        <v>2022</v>
      </c>
      <c r="AF4" s="35" t="s">
        <v>41</v>
      </c>
      <c r="AG4" s="35" t="s">
        <v>42</v>
      </c>
      <c r="AH4" s="35" t="s">
        <v>37</v>
      </c>
    </row>
    <row r="5" spans="1:34" ht="18" customHeight="1">
      <c r="A5" s="1" t="s">
        <v>30</v>
      </c>
      <c r="B5" s="31">
        <v>9245.7699999999986</v>
      </c>
      <c r="C5" s="31">
        <v>9464.86</v>
      </c>
      <c r="D5" s="31">
        <v>8603.84</v>
      </c>
      <c r="E5" s="31">
        <v>7622.03</v>
      </c>
      <c r="F5" s="31">
        <v>8447.76</v>
      </c>
      <c r="G5" s="31">
        <v>10393.789999999999</v>
      </c>
      <c r="H5" s="31">
        <v>7156.59</v>
      </c>
      <c r="I5" s="31">
        <v>8431.0400000000009</v>
      </c>
      <c r="J5" s="31">
        <v>10668.38</v>
      </c>
      <c r="K5" s="31"/>
      <c r="L5" s="31">
        <v>11929.313</v>
      </c>
      <c r="M5" s="31">
        <v>14745.913</v>
      </c>
      <c r="N5" s="31">
        <v>12188.444</v>
      </c>
      <c r="O5" s="31">
        <v>12036.582999999999</v>
      </c>
      <c r="P5" s="31">
        <v>14414.431999999999</v>
      </c>
      <c r="Q5" s="31">
        <v>14671.953</v>
      </c>
      <c r="R5" s="31">
        <v>10710.043</v>
      </c>
      <c r="S5" s="31">
        <v>14197.726000000001</v>
      </c>
      <c r="T5" s="31">
        <v>19278.03</v>
      </c>
      <c r="V5" s="50">
        <f t="shared" ref="V5:Z16" si="0">(L5/B5)*10</f>
        <v>12.902454852327065</v>
      </c>
      <c r="W5" s="50">
        <f t="shared" ref="W5:W16" si="1">(M5/C5)*10</f>
        <v>15.579641959838815</v>
      </c>
      <c r="X5" s="50">
        <f t="shared" ref="X5:X16" si="2">(N5/D5)*10</f>
        <v>14.166283891843641</v>
      </c>
      <c r="Y5" s="50">
        <f t="shared" ref="Y5:Y16" si="3">(O5/E5)*10</f>
        <v>15.791833671607169</v>
      </c>
      <c r="Z5" s="50">
        <f t="shared" ref="Z5:Z16" si="4">(P5/F5)*10</f>
        <v>17.063022623748779</v>
      </c>
      <c r="AA5" s="50">
        <f t="shared" ref="AA5:AA16" si="5">(Q5/G5)*10</f>
        <v>14.116076041559431</v>
      </c>
      <c r="AB5" s="50">
        <f t="shared" ref="AB5:AB16" si="6">(R5/H5)*10</f>
        <v>14.965287937411532</v>
      </c>
      <c r="AC5" s="50">
        <f t="shared" ref="AC5:AC16" si="7">(S5/I5)*10</f>
        <v>16.839827589478876</v>
      </c>
      <c r="AD5" s="50">
        <f t="shared" ref="AD5:AD16" si="8">(T5/J5)*10</f>
        <v>18.070250590998821</v>
      </c>
      <c r="AF5" s="32">
        <f>(J5-B5)/B5</f>
        <v>0.15386603819909006</v>
      </c>
      <c r="AG5" s="32">
        <f>(T5-L5)/L5</f>
        <v>0.61602181114704579</v>
      </c>
      <c r="AH5" s="32">
        <f>(AD5-V5)/V5</f>
        <v>0.4005281008783923</v>
      </c>
    </row>
    <row r="6" spans="1:34" ht="18" customHeight="1">
      <c r="A6" s="1" t="s">
        <v>73</v>
      </c>
      <c r="B6" s="31">
        <v>35276.17</v>
      </c>
      <c r="C6" s="31">
        <v>30127.919999999998</v>
      </c>
      <c r="D6" s="31">
        <v>29221.410000000003</v>
      </c>
      <c r="E6" s="31">
        <v>26921.370000000003</v>
      </c>
      <c r="F6" s="31">
        <v>22072.39</v>
      </c>
      <c r="G6" s="31">
        <v>23539.15</v>
      </c>
      <c r="H6" s="31">
        <v>18954.75</v>
      </c>
      <c r="I6" s="31">
        <v>24044.489999999998</v>
      </c>
      <c r="J6" s="31">
        <v>25075.7</v>
      </c>
      <c r="K6" s="31"/>
      <c r="L6" s="31">
        <v>6921.473</v>
      </c>
      <c r="M6" s="31">
        <v>5402.7209999999995</v>
      </c>
      <c r="N6" s="31">
        <v>5407.5159999999996</v>
      </c>
      <c r="O6" s="31">
        <v>4881.1719999999996</v>
      </c>
      <c r="P6" s="31">
        <v>4052.8930000000005</v>
      </c>
      <c r="Q6" s="31">
        <v>5149.866</v>
      </c>
      <c r="R6" s="31">
        <v>3787.8410000000003</v>
      </c>
      <c r="S6" s="31">
        <v>5537.0680000000002</v>
      </c>
      <c r="T6" s="31">
        <v>6608.9279999999999</v>
      </c>
      <c r="V6" s="50">
        <f t="shared" si="0"/>
        <v>1.9620817679470306</v>
      </c>
      <c r="W6" s="50">
        <f t="shared" si="1"/>
        <v>1.7932605370699337</v>
      </c>
      <c r="X6" s="50">
        <f t="shared" si="2"/>
        <v>1.8505321954005638</v>
      </c>
      <c r="Y6" s="50">
        <f t="shared" si="3"/>
        <v>1.8131216947725912</v>
      </c>
      <c r="Z6" s="50">
        <f t="shared" si="4"/>
        <v>1.8361822167875796</v>
      </c>
      <c r="AA6" s="50">
        <f t="shared" si="5"/>
        <v>2.1877875794155694</v>
      </c>
      <c r="AB6" s="50">
        <f t="shared" si="6"/>
        <v>1.9983597778920852</v>
      </c>
      <c r="AC6" s="50">
        <f t="shared" si="7"/>
        <v>2.3028427718782978</v>
      </c>
      <c r="AD6" s="50">
        <f t="shared" si="8"/>
        <v>2.635590631567613</v>
      </c>
      <c r="AF6" s="32">
        <f t="shared" ref="AF6:AF15" si="9">(J6-B6)/B6</f>
        <v>-0.28916035952882635</v>
      </c>
      <c r="AG6" s="32">
        <f t="shared" ref="AG6:AG15" si="10">(T6-L6)/L6</f>
        <v>-4.5155850495985472E-2</v>
      </c>
      <c r="AH6" s="32">
        <f t="shared" ref="AH6:AH16" si="11">(AD6-V6)/V6</f>
        <v>0.34326238316015217</v>
      </c>
    </row>
    <row r="7" spans="1:34" ht="18" customHeight="1">
      <c r="A7" s="1" t="s">
        <v>31</v>
      </c>
      <c r="B7" s="31">
        <v>9737.1899999999987</v>
      </c>
      <c r="C7" s="31">
        <v>8283.2899999999991</v>
      </c>
      <c r="D7" s="31">
        <v>13793.77</v>
      </c>
      <c r="E7" s="31">
        <v>10000.6</v>
      </c>
      <c r="F7" s="31">
        <v>8324.630000000001</v>
      </c>
      <c r="G7" s="31">
        <v>7607.01</v>
      </c>
      <c r="H7" s="31">
        <v>11657.730000000001</v>
      </c>
      <c r="I7" s="31">
        <v>19630.77</v>
      </c>
      <c r="J7" s="31">
        <v>18321.82</v>
      </c>
      <c r="K7" s="31"/>
      <c r="L7" s="31">
        <v>3524.2859999999996</v>
      </c>
      <c r="M7" s="31">
        <v>2576.011</v>
      </c>
      <c r="N7" s="31">
        <v>3755.7039999999997</v>
      </c>
      <c r="O7" s="31">
        <v>4171.6790000000001</v>
      </c>
      <c r="P7" s="31">
        <v>4121.9889999999996</v>
      </c>
      <c r="Q7" s="31">
        <v>2862.5340000000001</v>
      </c>
      <c r="R7" s="31">
        <v>2379.8070000000002</v>
      </c>
      <c r="S7" s="31">
        <v>4197.9129999999996</v>
      </c>
      <c r="T7" s="31">
        <v>3386.0959999999995</v>
      </c>
      <c r="V7" s="50">
        <f t="shared" si="0"/>
        <v>3.619407652515767</v>
      </c>
      <c r="W7" s="50">
        <f t="shared" si="1"/>
        <v>3.1098887036431178</v>
      </c>
      <c r="X7" s="50">
        <f t="shared" si="2"/>
        <v>2.7227538229215069</v>
      </c>
      <c r="Y7" s="50">
        <f t="shared" si="3"/>
        <v>4.1714287142771429</v>
      </c>
      <c r="Z7" s="50">
        <f t="shared" si="4"/>
        <v>4.9515582073917992</v>
      </c>
      <c r="AA7" s="50">
        <f t="shared" si="5"/>
        <v>3.7630212133282326</v>
      </c>
      <c r="AB7" s="50">
        <f t="shared" si="6"/>
        <v>2.0413982825129766</v>
      </c>
      <c r="AC7" s="50">
        <f t="shared" si="7"/>
        <v>2.138435221848149</v>
      </c>
      <c r="AD7" s="50">
        <f t="shared" si="8"/>
        <v>1.8481220752086855</v>
      </c>
      <c r="AF7" s="32">
        <f t="shared" si="9"/>
        <v>0.88163320218666807</v>
      </c>
      <c r="AG7" s="32">
        <f t="shared" si="10"/>
        <v>-3.9210779147889833E-2</v>
      </c>
      <c r="AH7" s="32">
        <f t="shared" si="11"/>
        <v>-0.48938548717382019</v>
      </c>
    </row>
    <row r="8" spans="1:34" ht="18" customHeight="1">
      <c r="A8" s="1" t="s">
        <v>34</v>
      </c>
      <c r="B8" s="31">
        <v>2098.2800000000002</v>
      </c>
      <c r="C8" s="31">
        <v>2393.5800000000004</v>
      </c>
      <c r="D8" s="31">
        <v>3041.6600000000003</v>
      </c>
      <c r="E8" s="31">
        <v>2504.34</v>
      </c>
      <c r="F8" s="31">
        <v>2181.33</v>
      </c>
      <c r="G8" s="31">
        <v>2058</v>
      </c>
      <c r="H8" s="31">
        <v>1845.53</v>
      </c>
      <c r="I8" s="31">
        <v>1975.2000000000003</v>
      </c>
      <c r="J8" s="31">
        <v>2873.98</v>
      </c>
      <c r="K8" s="31"/>
      <c r="L8" s="31">
        <v>817.48199999999997</v>
      </c>
      <c r="M8" s="31">
        <v>905.47799999999995</v>
      </c>
      <c r="N8" s="31">
        <v>792.59699999999998</v>
      </c>
      <c r="O8" s="31">
        <v>617.28800000000001</v>
      </c>
      <c r="P8" s="31">
        <v>664.47699999999998</v>
      </c>
      <c r="Q8" s="31">
        <v>411.96700000000004</v>
      </c>
      <c r="R8" s="31">
        <v>324.30199999999996</v>
      </c>
      <c r="S8" s="31">
        <v>818.58200000000011</v>
      </c>
      <c r="T8" s="31">
        <v>1020.222</v>
      </c>
      <c r="V8" s="50">
        <f t="shared" si="0"/>
        <v>3.8959624073050305</v>
      </c>
      <c r="W8" s="50">
        <f t="shared" si="1"/>
        <v>3.7829443762063515</v>
      </c>
      <c r="X8" s="50">
        <f t="shared" si="2"/>
        <v>2.6058040675157641</v>
      </c>
      <c r="Y8" s="50">
        <f t="shared" si="3"/>
        <v>2.4648729805058416</v>
      </c>
      <c r="Z8" s="50">
        <f t="shared" si="4"/>
        <v>3.0462011708453103</v>
      </c>
      <c r="AA8" s="50">
        <f t="shared" si="5"/>
        <v>2.0017832847424684</v>
      </c>
      <c r="AB8" s="50">
        <f t="shared" si="6"/>
        <v>1.757229630512644</v>
      </c>
      <c r="AC8" s="50">
        <f t="shared" si="7"/>
        <v>4.14429931146213</v>
      </c>
      <c r="AD8" s="50">
        <f t="shared" si="8"/>
        <v>3.5498576886408397</v>
      </c>
      <c r="AF8" s="32">
        <f t="shared" si="9"/>
        <v>0.36968374096879336</v>
      </c>
      <c r="AG8" s="32">
        <f t="shared" si="10"/>
        <v>0.24800546067069368</v>
      </c>
      <c r="AH8" s="32">
        <f t="shared" si="11"/>
        <v>-8.8836770605187423E-2</v>
      </c>
    </row>
    <row r="9" spans="1:34" ht="18" customHeight="1">
      <c r="A9" s="1" t="s">
        <v>75</v>
      </c>
      <c r="B9" s="31">
        <v>173.48</v>
      </c>
      <c r="C9" s="31">
        <v>319.42</v>
      </c>
      <c r="D9" s="31">
        <v>89.83</v>
      </c>
      <c r="E9" s="31">
        <v>54.489999999999995</v>
      </c>
      <c r="F9" s="31">
        <v>835.43</v>
      </c>
      <c r="G9" s="31">
        <v>60.54</v>
      </c>
      <c r="H9" s="31">
        <v>36.89</v>
      </c>
      <c r="I9" s="31">
        <v>199.13000000000002</v>
      </c>
      <c r="J9" s="31">
        <v>104.74000000000001</v>
      </c>
      <c r="K9" s="31"/>
      <c r="L9" s="31">
        <v>459.73199999999997</v>
      </c>
      <c r="M9" s="31">
        <v>707.00200000000007</v>
      </c>
      <c r="N9" s="31">
        <v>530.73099999999999</v>
      </c>
      <c r="O9" s="31">
        <v>475.58</v>
      </c>
      <c r="P9" s="31">
        <v>271.755</v>
      </c>
      <c r="Q9" s="31">
        <v>230.369</v>
      </c>
      <c r="R9" s="31">
        <v>83.994</v>
      </c>
      <c r="S9" s="31">
        <v>515.90300000000002</v>
      </c>
      <c r="T9" s="31">
        <v>306.58300000000003</v>
      </c>
      <c r="V9" s="50">
        <f t="shared" si="0"/>
        <v>26.500576435323957</v>
      </c>
      <c r="W9" s="50">
        <f t="shared" si="1"/>
        <v>22.133930248575545</v>
      </c>
      <c r="X9" s="50">
        <f t="shared" si="2"/>
        <v>59.081709896471111</v>
      </c>
      <c r="Y9" s="50">
        <f t="shared" si="3"/>
        <v>87.278399706368148</v>
      </c>
      <c r="Z9" s="50">
        <f t="shared" si="4"/>
        <v>3.2528757645763262</v>
      </c>
      <c r="AA9" s="50">
        <f t="shared" si="5"/>
        <v>38.052362074661382</v>
      </c>
      <c r="AB9" s="50">
        <f t="shared" si="6"/>
        <v>22.768772024939004</v>
      </c>
      <c r="AC9" s="50">
        <f t="shared" si="7"/>
        <v>25.907849143775419</v>
      </c>
      <c r="AD9" s="50">
        <f t="shared" si="8"/>
        <v>29.270861180064923</v>
      </c>
      <c r="AF9" s="32">
        <f t="shared" si="9"/>
        <v>-0.39624164168780251</v>
      </c>
      <c r="AG9" s="32">
        <f t="shared" si="10"/>
        <v>-0.33312669120270061</v>
      </c>
      <c r="AH9" s="32">
        <f t="shared" si="11"/>
        <v>0.10453677305857821</v>
      </c>
    </row>
    <row r="10" spans="1:34" ht="18" customHeight="1">
      <c r="A10" s="1" t="s">
        <v>74</v>
      </c>
      <c r="B10" s="31">
        <v>25.57</v>
      </c>
      <c r="C10" s="31">
        <v>0.15</v>
      </c>
      <c r="D10" s="31">
        <v>0.86</v>
      </c>
      <c r="E10" s="31">
        <v>7.28</v>
      </c>
      <c r="F10" s="31">
        <v>25.36</v>
      </c>
      <c r="G10" s="31">
        <v>14.3</v>
      </c>
      <c r="H10" s="31">
        <v>11.43</v>
      </c>
      <c r="I10" s="31">
        <v>12.27</v>
      </c>
      <c r="J10" s="31">
        <v>20.91</v>
      </c>
      <c r="K10" s="31"/>
      <c r="L10" s="31">
        <v>103.33799999999999</v>
      </c>
      <c r="M10" s="31">
        <v>3.355</v>
      </c>
      <c r="N10" s="31">
        <v>15.881</v>
      </c>
      <c r="O10" s="31">
        <v>116.196</v>
      </c>
      <c r="P10" s="31">
        <v>41.994999999999997</v>
      </c>
      <c r="Q10" s="31">
        <v>330.81900000000002</v>
      </c>
      <c r="R10" s="31">
        <v>177.48</v>
      </c>
      <c r="S10" s="31">
        <v>175.78</v>
      </c>
      <c r="T10" s="31">
        <v>169.45099999999999</v>
      </c>
      <c r="V10" s="50">
        <f t="shared" si="0"/>
        <v>40.413766132186154</v>
      </c>
      <c r="W10" s="50">
        <f t="shared" si="1"/>
        <v>223.66666666666669</v>
      </c>
      <c r="X10" s="50">
        <f t="shared" si="2"/>
        <v>184.66279069767441</v>
      </c>
      <c r="Y10" s="50">
        <f t="shared" si="3"/>
        <v>159.6098901098901</v>
      </c>
      <c r="Z10" s="50">
        <f t="shared" si="4"/>
        <v>16.559542586750787</v>
      </c>
      <c r="AA10" s="50">
        <f t="shared" si="5"/>
        <v>231.34195804195804</v>
      </c>
      <c r="AB10" s="50">
        <f t="shared" si="6"/>
        <v>155.2755905511811</v>
      </c>
      <c r="AC10" s="50">
        <f t="shared" si="7"/>
        <v>143.25998370008151</v>
      </c>
      <c r="AD10" s="50">
        <f t="shared" si="8"/>
        <v>81.038259206121467</v>
      </c>
      <c r="AF10" s="32">
        <f t="shared" si="9"/>
        <v>-0.18224481814626517</v>
      </c>
      <c r="AG10" s="32">
        <f t="shared" si="10"/>
        <v>0.63977433277206841</v>
      </c>
      <c r="AH10" s="32">
        <f t="shared" si="11"/>
        <v>1.0052142366801429</v>
      </c>
    </row>
    <row r="11" spans="1:34" ht="18" customHeight="1">
      <c r="A11" s="1" t="s">
        <v>95</v>
      </c>
      <c r="B11" s="31"/>
      <c r="C11" s="31"/>
      <c r="D11" s="31"/>
      <c r="E11" s="31"/>
      <c r="F11" s="31"/>
      <c r="G11" s="31"/>
      <c r="H11" s="31"/>
      <c r="I11" s="31">
        <v>86.05</v>
      </c>
      <c r="J11" s="31">
        <v>81.22999999999999</v>
      </c>
      <c r="K11" s="31"/>
      <c r="L11" s="31"/>
      <c r="M11" s="31"/>
      <c r="N11" s="31"/>
      <c r="O11" s="31"/>
      <c r="P11" s="31"/>
      <c r="Q11" s="31"/>
      <c r="R11" s="31"/>
      <c r="S11" s="31">
        <v>53.094000000000001</v>
      </c>
      <c r="T11" s="31">
        <v>136.02999999999997</v>
      </c>
      <c r="V11" s="50"/>
      <c r="W11" s="50"/>
      <c r="X11" s="50"/>
      <c r="Y11" s="50"/>
      <c r="Z11" s="50"/>
      <c r="AA11" s="50"/>
      <c r="AB11" s="50"/>
      <c r="AC11" s="50">
        <f t="shared" si="7"/>
        <v>6.1701336432306793</v>
      </c>
      <c r="AD11" s="50">
        <f t="shared" si="8"/>
        <v>16.746276006401576</v>
      </c>
      <c r="AF11" s="32"/>
      <c r="AG11" s="32"/>
      <c r="AH11" s="32"/>
    </row>
    <row r="12" spans="1:34" ht="18" customHeight="1">
      <c r="A12" s="1" t="s">
        <v>33</v>
      </c>
      <c r="B12" s="31">
        <v>0.44</v>
      </c>
      <c r="C12" s="31">
        <v>0.04</v>
      </c>
      <c r="D12" s="31">
        <v>0.01</v>
      </c>
      <c r="E12" s="31">
        <v>0.44000000000000006</v>
      </c>
      <c r="F12" s="31">
        <v>2.3000000000000003</v>
      </c>
      <c r="G12" s="31">
        <v>0.17</v>
      </c>
      <c r="H12" s="31">
        <v>0.22999999999999998</v>
      </c>
      <c r="I12" s="31">
        <v>0.85</v>
      </c>
      <c r="J12" s="31">
        <v>3.41</v>
      </c>
      <c r="K12" s="31"/>
      <c r="L12" s="31">
        <v>1.2609999999999999</v>
      </c>
      <c r="M12" s="31">
        <v>0.192</v>
      </c>
      <c r="N12" s="31">
        <v>0.23599999999999999</v>
      </c>
      <c r="O12" s="31">
        <v>4.63</v>
      </c>
      <c r="P12" s="31">
        <v>31.648</v>
      </c>
      <c r="Q12" s="31">
        <v>3.536</v>
      </c>
      <c r="R12" s="31">
        <v>4.726</v>
      </c>
      <c r="S12" s="31">
        <v>2.879</v>
      </c>
      <c r="T12" s="31">
        <v>114.429</v>
      </c>
      <c r="V12" s="50">
        <f t="shared" si="0"/>
        <v>28.659090909090907</v>
      </c>
      <c r="W12" s="50">
        <f t="shared" si="1"/>
        <v>48</v>
      </c>
      <c r="X12" s="50">
        <f t="shared" si="2"/>
        <v>235.99999999999997</v>
      </c>
      <c r="Y12" s="50">
        <f t="shared" si="3"/>
        <v>105.22727272727272</v>
      </c>
      <c r="Z12" s="50">
        <f t="shared" si="4"/>
        <v>137.59999999999997</v>
      </c>
      <c r="AA12" s="50">
        <f t="shared" si="5"/>
        <v>207.99999999999997</v>
      </c>
      <c r="AB12" s="50">
        <f t="shared" si="6"/>
        <v>205.47826086956522</v>
      </c>
      <c r="AC12" s="50">
        <f t="shared" si="7"/>
        <v>33.870588235294122</v>
      </c>
      <c r="AD12" s="50">
        <f t="shared" si="8"/>
        <v>335.56891495601172</v>
      </c>
      <c r="AF12" s="32">
        <f t="shared" si="9"/>
        <v>6.75</v>
      </c>
      <c r="AG12" s="32">
        <f t="shared" si="10"/>
        <v>89.744647105471856</v>
      </c>
      <c r="AH12" s="32">
        <f t="shared" si="11"/>
        <v>10.70898672328669</v>
      </c>
    </row>
    <row r="13" spans="1:34" ht="18" customHeight="1">
      <c r="A13" s="1" t="s">
        <v>76</v>
      </c>
      <c r="B13" s="31">
        <v>0.99</v>
      </c>
      <c r="C13" s="31"/>
      <c r="D13" s="31">
        <v>0.05</v>
      </c>
      <c r="E13" s="31"/>
      <c r="F13" s="31">
        <v>6.66</v>
      </c>
      <c r="G13" s="31"/>
      <c r="H13" s="31">
        <v>6.93</v>
      </c>
      <c r="I13" s="31"/>
      <c r="J13" s="31">
        <v>3.43</v>
      </c>
      <c r="K13" s="31"/>
      <c r="L13" s="31">
        <v>0.53500000000000003</v>
      </c>
      <c r="M13" s="31"/>
      <c r="N13" s="31">
        <v>0.48099999999999998</v>
      </c>
      <c r="O13" s="31"/>
      <c r="P13" s="31">
        <v>23.2</v>
      </c>
      <c r="Q13" s="31"/>
      <c r="R13" s="31">
        <v>23.795999999999999</v>
      </c>
      <c r="S13" s="31"/>
      <c r="T13" s="31">
        <v>21.097000000000001</v>
      </c>
      <c r="V13" s="50">
        <f t="shared" si="0"/>
        <v>5.4040404040404049</v>
      </c>
      <c r="W13" s="50"/>
      <c r="X13" s="50">
        <f t="shared" si="2"/>
        <v>96.199999999999989</v>
      </c>
      <c r="Y13" s="50"/>
      <c r="Z13" s="50">
        <f t="shared" si="4"/>
        <v>34.83483483483483</v>
      </c>
      <c r="AA13" s="50"/>
      <c r="AB13" s="50">
        <f t="shared" si="6"/>
        <v>34.337662337662337</v>
      </c>
      <c r="AC13" s="50"/>
      <c r="AD13" s="50">
        <f t="shared" si="8"/>
        <v>61.507288629737609</v>
      </c>
      <c r="AF13" s="32">
        <f t="shared" si="9"/>
        <v>2.464646464646465</v>
      </c>
      <c r="AG13" s="32">
        <f t="shared" si="10"/>
        <v>38.433644859813086</v>
      </c>
      <c r="AH13" s="32">
        <f t="shared" si="11"/>
        <v>10.38172256886733</v>
      </c>
    </row>
    <row r="14" spans="1:34" ht="18" customHeight="1">
      <c r="A14" s="1" t="s">
        <v>96</v>
      </c>
      <c r="B14" s="31">
        <v>12.33</v>
      </c>
      <c r="C14" s="31">
        <v>12.120000000000001</v>
      </c>
      <c r="D14" s="31">
        <v>5.5</v>
      </c>
      <c r="E14" s="31">
        <v>7.0000000000000007E-2</v>
      </c>
      <c r="F14" s="31">
        <v>0.02</v>
      </c>
      <c r="G14" s="31">
        <v>0.99</v>
      </c>
      <c r="H14" s="31">
        <v>0.27</v>
      </c>
      <c r="I14" s="31">
        <v>4.4400000000000004</v>
      </c>
      <c r="J14" s="31">
        <v>2.0699999999999998</v>
      </c>
      <c r="K14" s="31"/>
      <c r="L14" s="31">
        <v>14.815</v>
      </c>
      <c r="M14" s="31">
        <v>31.844999999999999</v>
      </c>
      <c r="N14" s="31">
        <v>23.462</v>
      </c>
      <c r="O14" s="31">
        <v>7.0000000000000001E-3</v>
      </c>
      <c r="P14" s="31">
        <v>0.55800000000000005</v>
      </c>
      <c r="Q14" s="31">
        <v>1.171</v>
      </c>
      <c r="R14" s="31">
        <v>0.29699999999999999</v>
      </c>
      <c r="S14" s="31">
        <v>6.234</v>
      </c>
      <c r="T14" s="31">
        <v>17.690000000000001</v>
      </c>
      <c r="V14" s="50">
        <f t="shared" si="0"/>
        <v>12.015409570154095</v>
      </c>
      <c r="W14" s="50">
        <f t="shared" si="1"/>
        <v>26.274752475247524</v>
      </c>
      <c r="X14" s="50">
        <f t="shared" si="2"/>
        <v>42.658181818181824</v>
      </c>
      <c r="Y14" s="50">
        <f t="shared" si="3"/>
        <v>0.99999999999999989</v>
      </c>
      <c r="Z14" s="50">
        <f t="shared" si="4"/>
        <v>279</v>
      </c>
      <c r="AA14" s="50">
        <f t="shared" si="5"/>
        <v>11.828282828282827</v>
      </c>
      <c r="AB14" s="50">
        <f t="shared" si="6"/>
        <v>10.999999999999998</v>
      </c>
      <c r="AC14" s="50">
        <f t="shared" si="7"/>
        <v>14.04054054054054</v>
      </c>
      <c r="AD14" s="50">
        <f t="shared" si="8"/>
        <v>85.458937198067645</v>
      </c>
      <c r="AF14" s="32">
        <f t="shared" si="9"/>
        <v>-0.83211678832116787</v>
      </c>
      <c r="AG14" s="32">
        <f t="shared" si="10"/>
        <v>0.19406007424907201</v>
      </c>
      <c r="AH14" s="32">
        <f t="shared" si="11"/>
        <v>6.1124447900923</v>
      </c>
    </row>
    <row r="15" spans="1:34" ht="18" customHeight="1">
      <c r="A15" s="1" t="s">
        <v>35</v>
      </c>
      <c r="B15" s="31">
        <f>B16-SUM(B5:B14)</f>
        <v>409.66000000000349</v>
      </c>
      <c r="C15" s="31">
        <f t="shared" ref="C15:T15" si="12">C16-SUM(C5:C14)</f>
        <v>138.75</v>
      </c>
      <c r="D15" s="31">
        <f t="shared" si="12"/>
        <v>138.13999999999942</v>
      </c>
      <c r="E15" s="31">
        <f t="shared" si="12"/>
        <v>92.020000000004075</v>
      </c>
      <c r="F15" s="31">
        <f t="shared" si="12"/>
        <v>313.7300000000032</v>
      </c>
      <c r="G15" s="31">
        <f t="shared" si="12"/>
        <v>402.6000000000131</v>
      </c>
      <c r="H15" s="31">
        <f t="shared" si="12"/>
        <v>322.88999999999942</v>
      </c>
      <c r="I15" s="31">
        <f t="shared" si="12"/>
        <v>71.22999999998865</v>
      </c>
      <c r="J15" s="31">
        <f t="shared" si="12"/>
        <v>57.269999999996799</v>
      </c>
      <c r="K15" s="31"/>
      <c r="L15" s="31">
        <f t="shared" si="12"/>
        <v>333.85699999999997</v>
      </c>
      <c r="M15" s="31">
        <f t="shared" si="12"/>
        <v>301.81800000000294</v>
      </c>
      <c r="N15" s="31">
        <f t="shared" si="12"/>
        <v>364.89400000000023</v>
      </c>
      <c r="O15" s="31">
        <f t="shared" si="12"/>
        <v>295.93599999999788</v>
      </c>
      <c r="P15" s="31">
        <f t="shared" si="12"/>
        <v>237.38200000000143</v>
      </c>
      <c r="Q15" s="31">
        <f t="shared" si="12"/>
        <v>299.94800000000032</v>
      </c>
      <c r="R15" s="31">
        <f t="shared" si="12"/>
        <v>334.99200000000928</v>
      </c>
      <c r="S15" s="31">
        <f t="shared" si="12"/>
        <v>57.193999999995867</v>
      </c>
      <c r="T15" s="31">
        <f t="shared" si="12"/>
        <v>60.666999999997643</v>
      </c>
      <c r="V15" s="50">
        <f t="shared" si="0"/>
        <v>8.1496118732606817</v>
      </c>
      <c r="W15" s="50">
        <f t="shared" si="1"/>
        <v>21.752648648648861</v>
      </c>
      <c r="X15" s="50">
        <f t="shared" si="2"/>
        <v>26.414796583176617</v>
      </c>
      <c r="Y15" s="50">
        <f t="shared" si="3"/>
        <v>32.159965224949445</v>
      </c>
      <c r="Z15" s="50">
        <f t="shared" si="4"/>
        <v>7.5664424823892844</v>
      </c>
      <c r="AA15" s="50">
        <f t="shared" si="5"/>
        <v>7.4502732240434808</v>
      </c>
      <c r="AB15" s="50">
        <f t="shared" si="6"/>
        <v>10.374802564341103</v>
      </c>
      <c r="AC15" s="50">
        <f t="shared" si="7"/>
        <v>8.0294819598490772</v>
      </c>
      <c r="AD15" s="50">
        <f t="shared" si="8"/>
        <v>10.593155229614288</v>
      </c>
      <c r="AF15" s="32">
        <f t="shared" si="9"/>
        <v>-0.86020114241078871</v>
      </c>
      <c r="AG15" s="32">
        <f t="shared" si="10"/>
        <v>-0.81828447508964119</v>
      </c>
      <c r="AH15" s="32">
        <f t="shared" si="11"/>
        <v>0.29983554976047438</v>
      </c>
    </row>
    <row r="16" spans="1:34" ht="22.5" customHeight="1">
      <c r="A16" s="56" t="s">
        <v>36</v>
      </c>
      <c r="B16" s="48">
        <v>56979.88</v>
      </c>
      <c r="C16" s="48">
        <v>50740.130000000005</v>
      </c>
      <c r="D16" s="48">
        <v>54895.070000000014</v>
      </c>
      <c r="E16" s="48">
        <v>47202.64</v>
      </c>
      <c r="F16" s="48">
        <v>42209.610000000008</v>
      </c>
      <c r="G16" s="48">
        <v>44076.550000000017</v>
      </c>
      <c r="H16" s="48">
        <v>39993.24</v>
      </c>
      <c r="I16" s="48">
        <v>54455.469999999987</v>
      </c>
      <c r="J16" s="48">
        <v>57212.94000000001</v>
      </c>
      <c r="K16" s="31"/>
      <c r="L16" s="48">
        <v>24106.091999999997</v>
      </c>
      <c r="M16" s="48">
        <v>24674.334999999999</v>
      </c>
      <c r="N16" s="48">
        <v>23079.946</v>
      </c>
      <c r="O16" s="48">
        <v>22599.071</v>
      </c>
      <c r="P16" s="48">
        <v>23860.329000000002</v>
      </c>
      <c r="Q16" s="48">
        <v>23962.162999999997</v>
      </c>
      <c r="R16" s="48">
        <v>17827.278000000002</v>
      </c>
      <c r="S16" s="48">
        <v>25562.372999999996</v>
      </c>
      <c r="T16" s="48">
        <v>31119.222999999994</v>
      </c>
      <c r="V16" s="171">
        <f t="shared" si="0"/>
        <v>4.230632286343881</v>
      </c>
      <c r="W16" s="171">
        <f t="shared" si="1"/>
        <v>4.8628836780670444</v>
      </c>
      <c r="X16" s="171">
        <f t="shared" si="2"/>
        <v>4.2043750012523882</v>
      </c>
      <c r="Y16" s="171">
        <f t="shared" si="3"/>
        <v>4.7876709861990765</v>
      </c>
      <c r="Z16" s="171">
        <f t="shared" si="4"/>
        <v>5.6528191092028557</v>
      </c>
      <c r="AA16" s="171">
        <f t="shared" si="5"/>
        <v>5.4364878830126191</v>
      </c>
      <c r="AB16" s="171">
        <f t="shared" si="6"/>
        <v>4.4575728298082389</v>
      </c>
      <c r="AC16" s="171">
        <f t="shared" si="7"/>
        <v>4.6941791155231973</v>
      </c>
      <c r="AD16" s="171">
        <f t="shared" si="8"/>
        <v>5.4391931265898918</v>
      </c>
      <c r="AF16" s="37">
        <f t="shared" ref="AF6:AF16" si="13">(J16-B16)/B16</f>
        <v>4.0902157042101922E-3</v>
      </c>
      <c r="AG16" s="37">
        <f t="shared" ref="AG6:AG16" si="14">(T16-L16)/L16</f>
        <v>0.29092774556738599</v>
      </c>
      <c r="AH16" s="37">
        <f t="shared" si="11"/>
        <v>0.28566908169900318</v>
      </c>
    </row>
    <row r="20" spans="1:20" ht="15" customHeight="1">
      <c r="A20" s="168" t="s">
        <v>43</v>
      </c>
      <c r="B20" s="169" t="s">
        <v>44</v>
      </c>
      <c r="C20" s="169"/>
      <c r="D20" s="169"/>
      <c r="E20" s="169"/>
      <c r="F20" s="169"/>
      <c r="G20" s="169"/>
      <c r="H20" s="169"/>
      <c r="I20" s="169"/>
      <c r="J20" s="169"/>
      <c r="L20" s="169" t="s">
        <v>45</v>
      </c>
      <c r="M20" s="169"/>
      <c r="N20" s="169"/>
      <c r="O20" s="169"/>
      <c r="P20" s="169"/>
      <c r="Q20" s="169"/>
      <c r="R20" s="169"/>
      <c r="S20" s="169"/>
      <c r="T20" s="169"/>
    </row>
    <row r="21" spans="1:20" ht="15" customHeight="1">
      <c r="A21" s="168"/>
      <c r="B21" s="55">
        <v>2014</v>
      </c>
      <c r="C21" s="55">
        <v>2015</v>
      </c>
      <c r="D21" s="55">
        <v>2016</v>
      </c>
      <c r="E21" s="55">
        <v>2017</v>
      </c>
      <c r="F21" s="55">
        <v>2018</v>
      </c>
      <c r="G21" s="55">
        <v>2019</v>
      </c>
      <c r="H21" s="55">
        <v>2020</v>
      </c>
      <c r="I21" s="55">
        <v>2021</v>
      </c>
      <c r="J21" s="55">
        <v>2022</v>
      </c>
      <c r="L21" s="54">
        <v>2014</v>
      </c>
      <c r="M21" s="54">
        <v>2015</v>
      </c>
      <c r="N21" s="54">
        <v>2016</v>
      </c>
      <c r="O21" s="54">
        <v>2017</v>
      </c>
      <c r="P21" s="54">
        <v>2018</v>
      </c>
      <c r="Q21" s="54">
        <v>2019</v>
      </c>
      <c r="R21" s="54">
        <v>2020</v>
      </c>
      <c r="S21" s="54">
        <v>2021</v>
      </c>
      <c r="T21" s="54">
        <v>2022</v>
      </c>
    </row>
    <row r="22" spans="1:20" ht="18" customHeight="1">
      <c r="A22" s="1" t="s">
        <v>30</v>
      </c>
      <c r="B22" s="33">
        <f>B5/$B$16</f>
        <v>0.16226376749126181</v>
      </c>
      <c r="C22" s="33">
        <f>C5/$C$16</f>
        <v>0.18653598246594952</v>
      </c>
      <c r="D22" s="33">
        <f>D5/$D$16</f>
        <v>0.1567324716044628</v>
      </c>
      <c r="E22" s="33">
        <f>E5/$E$16</f>
        <v>0.16147465480744297</v>
      </c>
      <c r="F22" s="33">
        <f>F5/$F$16</f>
        <v>0.20013830973562652</v>
      </c>
      <c r="G22" s="33">
        <f>G5/$G$16</f>
        <v>0.23581224029557657</v>
      </c>
      <c r="H22" s="33">
        <f>H5/$H$16</f>
        <v>0.17894499170359793</v>
      </c>
      <c r="I22" s="33">
        <f>I5/$I$16</f>
        <v>0.15482448319700487</v>
      </c>
      <c r="J22" s="33">
        <f>J5/$J$16</f>
        <v>0.18646795637490396</v>
      </c>
      <c r="K22" s="33"/>
      <c r="L22" s="33">
        <f>L5/$L$16</f>
        <v>0.49486714810513466</v>
      </c>
      <c r="M22" s="33">
        <f>M5/$M$16</f>
        <v>0.59762149618216664</v>
      </c>
      <c r="N22" s="33">
        <f>N5/$N$16</f>
        <v>0.52809672951574493</v>
      </c>
      <c r="O22" s="33">
        <f>O5/$O$16</f>
        <v>0.53261406187891525</v>
      </c>
      <c r="P22" s="33">
        <f>P5/$P$16</f>
        <v>0.60411706812592558</v>
      </c>
      <c r="Q22" s="33">
        <f>Q5/$Q$16</f>
        <v>0.61229668623821654</v>
      </c>
      <c r="R22" s="33">
        <f>R5/$R$16</f>
        <v>0.60076715020655413</v>
      </c>
      <c r="S22" s="33">
        <f>S5/$S$16</f>
        <v>0.55541502348001892</v>
      </c>
      <c r="T22" s="33">
        <f>T5/$T$16</f>
        <v>0.61948943905186848</v>
      </c>
    </row>
    <row r="23" spans="1:20" ht="18" customHeight="1">
      <c r="A23" s="1" t="s">
        <v>73</v>
      </c>
      <c r="B23" s="33">
        <f t="shared" ref="B23:B32" si="15">B6/$B$16</f>
        <v>0.61909870642058218</v>
      </c>
      <c r="C23" s="33">
        <f t="shared" ref="C23:C32" si="16">C6/$C$16</f>
        <v>0.59376907390659017</v>
      </c>
      <c r="D23" s="33">
        <f t="shared" ref="D23:D32" si="17">D6/$D$16</f>
        <v>0.53231392181483683</v>
      </c>
      <c r="E23" s="33">
        <f t="shared" ref="E23:E32" si="18">E6/$E$16</f>
        <v>0.57033610831936521</v>
      </c>
      <c r="F23" s="33">
        <f t="shared" ref="F23:F32" si="19">F6/$F$16</f>
        <v>0.5229233342833538</v>
      </c>
      <c r="G23" s="33">
        <f t="shared" ref="G23:G32" si="20">G6/$G$16</f>
        <v>0.53405155349046129</v>
      </c>
      <c r="H23" s="33">
        <f t="shared" ref="H23:H32" si="21">H6/$H$16</f>
        <v>0.47394884735520304</v>
      </c>
      <c r="I23" s="33">
        <f t="shared" ref="I23:I32" si="22">I6/$I$16</f>
        <v>0.44154407261566203</v>
      </c>
      <c r="J23" s="33">
        <f t="shared" ref="J23:J32" si="23">J6/$J$16</f>
        <v>0.43828721264804776</v>
      </c>
      <c r="K23" s="33"/>
      <c r="L23" s="33">
        <f t="shared" ref="L23:L32" si="24">L6/$L$16</f>
        <v>0.28712547019234808</v>
      </c>
      <c r="M23" s="33">
        <f t="shared" ref="M23:M32" si="25">M6/$M$16</f>
        <v>0.2189611594395553</v>
      </c>
      <c r="N23" s="33">
        <f t="shared" ref="N23:N32" si="26">N6/$N$16</f>
        <v>0.23429500225000524</v>
      </c>
      <c r="O23" s="33">
        <f t="shared" ref="O23:O32" si="27">O6/$O$16</f>
        <v>0.21598994047144679</v>
      </c>
      <c r="P23" s="33">
        <f t="shared" ref="P23:P32" si="28">P6/$P$16</f>
        <v>0.1698590576852482</v>
      </c>
      <c r="Q23" s="33">
        <f t="shared" ref="Q23:Q32" si="29">Q6/$Q$16</f>
        <v>0.21491657493524272</v>
      </c>
      <c r="R23" s="33">
        <f t="shared" ref="R23:R32" si="30">R6/$R$16</f>
        <v>0.21247444506110241</v>
      </c>
      <c r="S23" s="33">
        <f t="shared" ref="S23:S32" si="31">S6/$S$16</f>
        <v>0.21661009328046349</v>
      </c>
      <c r="T23" s="33">
        <f t="shared" ref="T23:T32" si="32">T6/$T$16</f>
        <v>0.21237445420793447</v>
      </c>
    </row>
    <row r="24" spans="1:20" ht="18" customHeight="1">
      <c r="A24" s="1" t="s">
        <v>31</v>
      </c>
      <c r="B24" s="33">
        <f t="shared" si="15"/>
        <v>0.17088821527879663</v>
      </c>
      <c r="C24" s="33">
        <f t="shared" si="16"/>
        <v>0.16324928611731973</v>
      </c>
      <c r="D24" s="33">
        <f t="shared" si="17"/>
        <v>0.25127520558767841</v>
      </c>
      <c r="E24" s="33">
        <f t="shared" si="18"/>
        <v>0.21186526855277588</v>
      </c>
      <c r="F24" s="33">
        <f t="shared" si="19"/>
        <v>0.19722120152259165</v>
      </c>
      <c r="G24" s="33">
        <f t="shared" si="20"/>
        <v>0.17258632991919734</v>
      </c>
      <c r="H24" s="33">
        <f t="shared" si="21"/>
        <v>0.29149251223456768</v>
      </c>
      <c r="I24" s="33">
        <f t="shared" si="22"/>
        <v>0.36049215992443007</v>
      </c>
      <c r="J24" s="33">
        <f t="shared" si="23"/>
        <v>0.32023909276467871</v>
      </c>
      <c r="K24" s="33"/>
      <c r="L24" s="33">
        <f t="shared" si="24"/>
        <v>0.14619897742031351</v>
      </c>
      <c r="M24" s="33">
        <f t="shared" si="25"/>
        <v>0.10440042254431578</v>
      </c>
      <c r="N24" s="33">
        <f t="shared" si="26"/>
        <v>0.16272585733086203</v>
      </c>
      <c r="O24" s="33">
        <f t="shared" si="27"/>
        <v>0.18459515437603607</v>
      </c>
      <c r="P24" s="33">
        <f t="shared" si="28"/>
        <v>0.17275491046246677</v>
      </c>
      <c r="Q24" s="33">
        <f t="shared" si="29"/>
        <v>0.11946058458912914</v>
      </c>
      <c r="R24" s="33">
        <f t="shared" si="30"/>
        <v>0.13349244904353877</v>
      </c>
      <c r="S24" s="33">
        <f t="shared" si="31"/>
        <v>0.16422235134429813</v>
      </c>
      <c r="T24" s="33">
        <f t="shared" si="32"/>
        <v>0.1088104288465043</v>
      </c>
    </row>
    <row r="25" spans="1:20" ht="18" customHeight="1">
      <c r="A25" s="1" t="s">
        <v>34</v>
      </c>
      <c r="B25" s="33">
        <f t="shared" si="15"/>
        <v>3.6824928378227546E-2</v>
      </c>
      <c r="C25" s="33">
        <f t="shared" si="16"/>
        <v>4.7173312326949109E-2</v>
      </c>
      <c r="D25" s="33">
        <f t="shared" si="17"/>
        <v>5.5408618661020009E-2</v>
      </c>
      <c r="E25" s="33">
        <f t="shared" si="18"/>
        <v>5.3055083359744286E-2</v>
      </c>
      <c r="F25" s="33">
        <f t="shared" si="19"/>
        <v>5.1678515864041374E-2</v>
      </c>
      <c r="G25" s="33">
        <f t="shared" si="20"/>
        <v>4.6691494683680987E-2</v>
      </c>
      <c r="H25" s="33">
        <f t="shared" si="21"/>
        <v>4.6146048682227297E-2</v>
      </c>
      <c r="I25" s="33">
        <f t="shared" si="22"/>
        <v>3.6271838256101745E-2</v>
      </c>
      <c r="J25" s="33">
        <f t="shared" si="23"/>
        <v>5.0233041686024167E-2</v>
      </c>
      <c r="K25" s="33"/>
      <c r="L25" s="33">
        <f t="shared" si="24"/>
        <v>3.3911842699347536E-2</v>
      </c>
      <c r="M25" s="33">
        <f t="shared" si="25"/>
        <v>3.6697159214219954E-2</v>
      </c>
      <c r="N25" s="33">
        <f t="shared" si="26"/>
        <v>3.4341371509274764E-2</v>
      </c>
      <c r="O25" s="33">
        <f t="shared" si="27"/>
        <v>2.7314751124061693E-2</v>
      </c>
      <c r="P25" s="33">
        <f t="shared" si="28"/>
        <v>2.784861013442019E-2</v>
      </c>
      <c r="Q25" s="33">
        <f t="shared" si="29"/>
        <v>1.7192396195618905E-2</v>
      </c>
      <c r="R25" s="33">
        <f t="shared" si="30"/>
        <v>1.8191335772067947E-2</v>
      </c>
      <c r="S25" s="33">
        <f t="shared" si="31"/>
        <v>3.2022926822951853E-2</v>
      </c>
      <c r="T25" s="33">
        <f t="shared" si="32"/>
        <v>3.2784301844554414E-2</v>
      </c>
    </row>
    <row r="26" spans="1:20" ht="18" customHeight="1">
      <c r="A26" s="1" t="s">
        <v>74</v>
      </c>
      <c r="B26" s="33">
        <f t="shared" si="15"/>
        <v>3.0445834564762158E-3</v>
      </c>
      <c r="C26" s="33">
        <f t="shared" si="16"/>
        <v>6.2952144584572404E-3</v>
      </c>
      <c r="D26" s="33">
        <f t="shared" si="17"/>
        <v>1.636394670778268E-3</v>
      </c>
      <c r="E26" s="33">
        <f t="shared" si="18"/>
        <v>1.1543845852689594E-3</v>
      </c>
      <c r="F26" s="33">
        <f t="shared" si="19"/>
        <v>1.9792412201865874E-2</v>
      </c>
      <c r="G26" s="33">
        <f t="shared" si="20"/>
        <v>1.3735194791788371E-3</v>
      </c>
      <c r="H26" s="33">
        <f t="shared" si="21"/>
        <v>9.2240588659483461E-4</v>
      </c>
      <c r="I26" s="33">
        <f t="shared" si="22"/>
        <v>3.6567492668780578E-3</v>
      </c>
      <c r="J26" s="33">
        <f t="shared" si="23"/>
        <v>1.8307047321812161E-3</v>
      </c>
      <c r="K26" s="33"/>
      <c r="L26" s="33">
        <f t="shared" si="24"/>
        <v>1.9071195779058671E-2</v>
      </c>
      <c r="M26" s="33">
        <f t="shared" si="25"/>
        <v>2.8653335540755207E-2</v>
      </c>
      <c r="N26" s="33">
        <f t="shared" si="26"/>
        <v>2.2995331098261667E-2</v>
      </c>
      <c r="O26" s="33">
        <f t="shared" si="27"/>
        <v>2.1044227879986749E-2</v>
      </c>
      <c r="P26" s="33">
        <f t="shared" si="28"/>
        <v>1.1389407078167279E-2</v>
      </c>
      <c r="Q26" s="33">
        <f t="shared" si="29"/>
        <v>9.6138649920710431E-3</v>
      </c>
      <c r="R26" s="33">
        <f t="shared" si="30"/>
        <v>4.7115437365143455E-3</v>
      </c>
      <c r="S26" s="33">
        <f t="shared" si="31"/>
        <v>2.0182124719015725E-2</v>
      </c>
      <c r="T26" s="33">
        <f t="shared" si="32"/>
        <v>9.8518847980233974E-3</v>
      </c>
    </row>
    <row r="27" spans="1:20" ht="18" customHeight="1">
      <c r="A27" s="1" t="s">
        <v>28</v>
      </c>
      <c r="B27" s="33">
        <f t="shared" si="15"/>
        <v>4.4875489383270029E-4</v>
      </c>
      <c r="C27" s="33">
        <f t="shared" si="16"/>
        <v>2.9562399623335608E-6</v>
      </c>
      <c r="D27" s="33">
        <f t="shared" si="17"/>
        <v>1.5666251996764004E-5</v>
      </c>
      <c r="E27" s="33">
        <f t="shared" si="18"/>
        <v>1.5422866178671363E-4</v>
      </c>
      <c r="F27" s="33">
        <f t="shared" si="19"/>
        <v>6.0081104753159284E-4</v>
      </c>
      <c r="G27" s="33">
        <f t="shared" si="20"/>
        <v>3.2443555586814294E-4</v>
      </c>
      <c r="H27" s="33">
        <f t="shared" si="21"/>
        <v>2.8579829991268527E-4</v>
      </c>
      <c r="I27" s="33">
        <f t="shared" si="22"/>
        <v>2.2532171699188351E-4</v>
      </c>
      <c r="J27" s="33">
        <f t="shared" si="23"/>
        <v>3.6547676102643907E-4</v>
      </c>
      <c r="K27" s="33"/>
      <c r="L27" s="33">
        <f t="shared" si="24"/>
        <v>4.2868001997171503E-3</v>
      </c>
      <c r="M27" s="33">
        <f t="shared" si="25"/>
        <v>1.3597124299398545E-4</v>
      </c>
      <c r="N27" s="33">
        <f t="shared" si="26"/>
        <v>6.8808653191822894E-4</v>
      </c>
      <c r="O27" s="33">
        <f t="shared" si="27"/>
        <v>5.1416272819356157E-3</v>
      </c>
      <c r="P27" s="33">
        <f t="shared" si="28"/>
        <v>1.7600344069019331E-3</v>
      </c>
      <c r="Q27" s="33">
        <f t="shared" si="29"/>
        <v>1.3805890561715987E-2</v>
      </c>
      <c r="R27" s="33">
        <f t="shared" si="30"/>
        <v>9.9555299468600846E-3</v>
      </c>
      <c r="S27" s="33">
        <f t="shared" si="31"/>
        <v>6.8765133816019357E-3</v>
      </c>
      <c r="T27" s="33">
        <f t="shared" si="32"/>
        <v>5.4452195030704987E-3</v>
      </c>
    </row>
    <row r="28" spans="1:20" ht="18" customHeight="1">
      <c r="A28" s="1" t="s">
        <v>32</v>
      </c>
      <c r="B28" s="33">
        <f t="shared" si="15"/>
        <v>0</v>
      </c>
      <c r="C28" s="33">
        <f t="shared" si="16"/>
        <v>0</v>
      </c>
      <c r="D28" s="33">
        <f t="shared" si="17"/>
        <v>0</v>
      </c>
      <c r="E28" s="33">
        <f t="shared" si="18"/>
        <v>0</v>
      </c>
      <c r="F28" s="33">
        <f t="shared" si="19"/>
        <v>0</v>
      </c>
      <c r="G28" s="33">
        <f t="shared" si="20"/>
        <v>0</v>
      </c>
      <c r="H28" s="33">
        <f t="shared" si="21"/>
        <v>0</v>
      </c>
      <c r="I28" s="33">
        <f t="shared" si="22"/>
        <v>1.5801901994418562E-3</v>
      </c>
      <c r="J28" s="33">
        <f t="shared" si="23"/>
        <v>1.4197837062734405E-3</v>
      </c>
      <c r="K28" s="33"/>
      <c r="L28" s="33">
        <f t="shared" si="24"/>
        <v>0</v>
      </c>
      <c r="M28" s="33">
        <f t="shared" si="25"/>
        <v>0</v>
      </c>
      <c r="N28" s="33">
        <f t="shared" si="26"/>
        <v>0</v>
      </c>
      <c r="O28" s="33">
        <f t="shared" si="27"/>
        <v>0</v>
      </c>
      <c r="P28" s="33">
        <f t="shared" si="28"/>
        <v>0</v>
      </c>
      <c r="Q28" s="33">
        <f t="shared" si="29"/>
        <v>0</v>
      </c>
      <c r="R28" s="33">
        <f t="shared" si="30"/>
        <v>0</v>
      </c>
      <c r="S28" s="33">
        <f t="shared" si="31"/>
        <v>2.0770372140332984E-3</v>
      </c>
      <c r="T28" s="33">
        <f t="shared" si="32"/>
        <v>4.3712530997319565E-3</v>
      </c>
    </row>
    <row r="29" spans="1:20" ht="18" customHeight="1">
      <c r="A29" s="1" t="s">
        <v>75</v>
      </c>
      <c r="B29" s="33">
        <f t="shared" si="15"/>
        <v>7.7220239846064965E-6</v>
      </c>
      <c r="C29" s="33">
        <f t="shared" si="16"/>
        <v>7.8833065662228299E-7</v>
      </c>
      <c r="D29" s="33">
        <f t="shared" si="17"/>
        <v>1.821657208926047E-7</v>
      </c>
      <c r="E29" s="33">
        <f t="shared" si="18"/>
        <v>9.3215125255706046E-6</v>
      </c>
      <c r="F29" s="33">
        <f t="shared" si="19"/>
        <v>5.4489960935436264E-5</v>
      </c>
      <c r="G29" s="33">
        <f t="shared" si="20"/>
        <v>3.8569261886422585E-6</v>
      </c>
      <c r="H29" s="33">
        <f t="shared" si="21"/>
        <v>5.7509719142535085E-6</v>
      </c>
      <c r="I29" s="33">
        <f t="shared" si="22"/>
        <v>1.5609083899193236E-5</v>
      </c>
      <c r="J29" s="33">
        <f t="shared" si="23"/>
        <v>5.960190124821412E-5</v>
      </c>
      <c r="K29" s="33"/>
      <c r="L29" s="33">
        <f t="shared" si="24"/>
        <v>5.2310428417845584E-5</v>
      </c>
      <c r="M29" s="33">
        <f t="shared" si="25"/>
        <v>7.781364725736277E-6</v>
      </c>
      <c r="N29" s="33">
        <f t="shared" si="26"/>
        <v>1.0225327216970091E-5</v>
      </c>
      <c r="O29" s="33">
        <f t="shared" si="27"/>
        <v>2.0487567829668751E-4</v>
      </c>
      <c r="P29" s="33">
        <f t="shared" si="28"/>
        <v>1.3263857342453241E-3</v>
      </c>
      <c r="Q29" s="33">
        <f t="shared" si="29"/>
        <v>1.4756597724504254E-4</v>
      </c>
      <c r="R29" s="33">
        <f t="shared" si="30"/>
        <v>2.6509936065393714E-4</v>
      </c>
      <c r="S29" s="33">
        <f t="shared" si="31"/>
        <v>1.1262647642298312E-4</v>
      </c>
      <c r="T29" s="33">
        <f t="shared" si="32"/>
        <v>3.6771162313403525E-3</v>
      </c>
    </row>
    <row r="30" spans="1:20" ht="18" customHeight="1">
      <c r="A30" s="1" t="s">
        <v>76</v>
      </c>
      <c r="B30" s="33">
        <f t="shared" si="15"/>
        <v>1.7374553965364618E-5</v>
      </c>
      <c r="C30" s="33">
        <f t="shared" si="16"/>
        <v>0</v>
      </c>
      <c r="D30" s="33">
        <f t="shared" si="17"/>
        <v>9.108286044630235E-7</v>
      </c>
      <c r="E30" s="33">
        <f t="shared" si="18"/>
        <v>0</v>
      </c>
      <c r="F30" s="33">
        <f t="shared" si="19"/>
        <v>1.5778397383913281E-4</v>
      </c>
      <c r="G30" s="33">
        <f t="shared" si="20"/>
        <v>0</v>
      </c>
      <c r="H30" s="33">
        <f t="shared" si="21"/>
        <v>1.7327928419902963E-4</v>
      </c>
      <c r="I30" s="33">
        <f t="shared" si="22"/>
        <v>0</v>
      </c>
      <c r="J30" s="33">
        <f t="shared" si="23"/>
        <v>5.9951472516532089E-5</v>
      </c>
      <c r="K30" s="33"/>
      <c r="L30" s="33">
        <f t="shared" si="24"/>
        <v>2.2193560034534012E-5</v>
      </c>
      <c r="M30" s="33">
        <f t="shared" si="25"/>
        <v>0</v>
      </c>
      <c r="N30" s="33">
        <f t="shared" si="26"/>
        <v>2.0840603353231414E-5</v>
      </c>
      <c r="O30" s="33">
        <f t="shared" si="27"/>
        <v>0</v>
      </c>
      <c r="P30" s="33">
        <f t="shared" si="28"/>
        <v>9.7232523491189073E-4</v>
      </c>
      <c r="Q30" s="33">
        <f t="shared" si="29"/>
        <v>0</v>
      </c>
      <c r="R30" s="33">
        <f t="shared" si="30"/>
        <v>1.3348083762422954E-3</v>
      </c>
      <c r="S30" s="33">
        <f t="shared" si="31"/>
        <v>0</v>
      </c>
      <c r="T30" s="33">
        <f t="shared" si="32"/>
        <v>6.7794109126696398E-4</v>
      </c>
    </row>
    <row r="31" spans="1:20" ht="18" customHeight="1">
      <c r="A31" s="1" t="s">
        <v>77</v>
      </c>
      <c r="B31" s="33">
        <f t="shared" si="15"/>
        <v>2.1639217211408658E-4</v>
      </c>
      <c r="C31" s="33">
        <f t="shared" si="16"/>
        <v>2.3886418895655175E-4</v>
      </c>
      <c r="D31" s="33">
        <f t="shared" si="17"/>
        <v>1.0019114649093259E-4</v>
      </c>
      <c r="E31" s="33">
        <f t="shared" si="18"/>
        <v>1.4829679017953234E-6</v>
      </c>
      <c r="F31" s="33">
        <f t="shared" si="19"/>
        <v>4.738257472646631E-7</v>
      </c>
      <c r="G31" s="33">
        <f t="shared" si="20"/>
        <v>2.2460923098563739E-5</v>
      </c>
      <c r="H31" s="33">
        <f t="shared" si="21"/>
        <v>6.7511409428193376E-6</v>
      </c>
      <c r="I31" s="33">
        <f t="shared" si="22"/>
        <v>8.1534508838138788E-5</v>
      </c>
      <c r="J31" s="33">
        <f t="shared" si="23"/>
        <v>3.6180626270910032E-5</v>
      </c>
      <c r="K31" s="33"/>
      <c r="L31" s="33">
        <f t="shared" si="24"/>
        <v>6.1457493815256334E-4</v>
      </c>
      <c r="M31" s="33">
        <f t="shared" si="25"/>
        <v>1.2906122900576652E-3</v>
      </c>
      <c r="N31" s="33">
        <f t="shared" si="26"/>
        <v>1.0165535049345435E-3</v>
      </c>
      <c r="O31" s="33">
        <f t="shared" si="27"/>
        <v>3.0974724580492714E-7</v>
      </c>
      <c r="P31" s="33">
        <f t="shared" si="28"/>
        <v>2.3386098322449787E-5</v>
      </c>
      <c r="Q31" s="33">
        <f t="shared" si="29"/>
        <v>4.886871022453191E-5</v>
      </c>
      <c r="R31" s="33">
        <f t="shared" si="30"/>
        <v>1.6659862487139089E-5</v>
      </c>
      <c r="S31" s="33">
        <f t="shared" si="31"/>
        <v>2.438740722545595E-4</v>
      </c>
      <c r="T31" s="33">
        <f t="shared" si="32"/>
        <v>5.6845892328352817E-4</v>
      </c>
    </row>
    <row r="32" spans="1:20" ht="18" customHeight="1">
      <c r="A32" s="1" t="s">
        <v>35</v>
      </c>
      <c r="B32" s="33">
        <f t="shared" si="15"/>
        <v>7.1895553307589188E-3</v>
      </c>
      <c r="C32" s="33">
        <f t="shared" si="16"/>
        <v>2.734521965158544E-3</v>
      </c>
      <c r="D32" s="33">
        <f t="shared" si="17"/>
        <v>2.5164372684104309E-3</v>
      </c>
      <c r="E32" s="33">
        <f t="shared" si="18"/>
        <v>1.9494672331887386E-3</v>
      </c>
      <c r="F32" s="33">
        <f t="shared" si="19"/>
        <v>7.4326675844672138E-3</v>
      </c>
      <c r="G32" s="33">
        <f t="shared" si="20"/>
        <v>9.1341087267495513E-3</v>
      </c>
      <c r="H32" s="33">
        <f t="shared" si="21"/>
        <v>8.0736144408404872E-3</v>
      </c>
      <c r="I32" s="33">
        <f t="shared" si="22"/>
        <v>1.3080412307521845E-3</v>
      </c>
      <c r="J32" s="33">
        <f t="shared" si="23"/>
        <v>1.0009973268284551E-3</v>
      </c>
      <c r="K32" s="33"/>
      <c r="L32" s="33">
        <f t="shared" si="24"/>
        <v>1.3849486677475552E-2</v>
      </c>
      <c r="M32" s="33">
        <f t="shared" si="25"/>
        <v>1.2232062181209867E-2</v>
      </c>
      <c r="N32" s="33">
        <f t="shared" si="26"/>
        <v>1.5810002328428333E-2</v>
      </c>
      <c r="O32" s="33">
        <f t="shared" si="27"/>
        <v>1.309505156207518E-2</v>
      </c>
      <c r="P32" s="33">
        <f t="shared" si="28"/>
        <v>9.948815039390338E-3</v>
      </c>
      <c r="Q32" s="33">
        <f t="shared" si="29"/>
        <v>1.2517567800536219E-2</v>
      </c>
      <c r="R32" s="33">
        <f t="shared" si="30"/>
        <v>1.8790978633979299E-2</v>
      </c>
      <c r="S32" s="33">
        <f t="shared" si="31"/>
        <v>2.2374292089390869E-3</v>
      </c>
      <c r="T32" s="33">
        <f t="shared" si="32"/>
        <v>1.9495024024217332E-3</v>
      </c>
    </row>
    <row r="33" spans="1:20" ht="22.5" customHeight="1">
      <c r="A33" s="56" t="s">
        <v>36</v>
      </c>
      <c r="B33" s="49">
        <f>SUM(B22:B32)</f>
        <v>1</v>
      </c>
      <c r="C33" s="49">
        <f t="shared" ref="C33:T33" si="33">SUM(C22:C32)</f>
        <v>0.99999999999999989</v>
      </c>
      <c r="D33" s="49">
        <f t="shared" si="33"/>
        <v>0.99999999999999967</v>
      </c>
      <c r="E33" s="49">
        <f t="shared" si="33"/>
        <v>1</v>
      </c>
      <c r="F33" s="49">
        <f t="shared" si="33"/>
        <v>1</v>
      </c>
      <c r="G33" s="49">
        <f t="shared" si="33"/>
        <v>0.99999999999999989</v>
      </c>
      <c r="H33" s="49">
        <f t="shared" si="33"/>
        <v>1</v>
      </c>
      <c r="I33" s="49">
        <f t="shared" si="33"/>
        <v>1</v>
      </c>
      <c r="J33" s="49">
        <f t="shared" si="33"/>
        <v>0.99999999999999967</v>
      </c>
      <c r="K33" s="33"/>
      <c r="L33" s="49">
        <f t="shared" si="33"/>
        <v>1.0000000000000002</v>
      </c>
      <c r="M33" s="49">
        <f t="shared" si="33"/>
        <v>1.0000000000000002</v>
      </c>
      <c r="N33" s="49">
        <f t="shared" si="33"/>
        <v>0.99999999999999989</v>
      </c>
      <c r="O33" s="49">
        <f t="shared" si="33"/>
        <v>0.99999999999999978</v>
      </c>
      <c r="P33" s="49">
        <f t="shared" si="33"/>
        <v>1</v>
      </c>
      <c r="Q33" s="49">
        <f t="shared" si="33"/>
        <v>1.0000000000000002</v>
      </c>
      <c r="R33" s="49">
        <f t="shared" si="33"/>
        <v>1.0000000000000004</v>
      </c>
      <c r="S33" s="49">
        <f t="shared" si="33"/>
        <v>0.99999999999999989</v>
      </c>
      <c r="T33" s="49">
        <f t="shared" si="33"/>
        <v>1</v>
      </c>
    </row>
    <row r="36" spans="1:20">
      <c r="A36" t="s">
        <v>71</v>
      </c>
    </row>
  </sheetData>
  <mergeCells count="8">
    <mergeCell ref="V3:AD3"/>
    <mergeCell ref="AF3:AH3"/>
    <mergeCell ref="A20:A21"/>
    <mergeCell ref="B20:J20"/>
    <mergeCell ref="L20:T20"/>
    <mergeCell ref="A3:A4"/>
    <mergeCell ref="B3:J3"/>
    <mergeCell ref="L3:T3"/>
  </mergeCells>
  <pageMargins left="0.7" right="0.7" top="0.75" bottom="0.75" header="0.3" footer="0.3"/>
  <ignoredErrors>
    <ignoredError sqref="B15:T15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F85B184F-2520-4F26-8389-F33F0600044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AF5:AH15</xm:sqref>
        </x14:conditionalFormatting>
        <x14:conditionalFormatting xmlns:xm="http://schemas.microsoft.com/office/excel/2006/main">
          <x14:cfRule type="iconSet" priority="1" id="{3E418BD9-6294-436E-9C75-D2D0F5C6601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AF16:AH16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5"/>
  <sheetViews>
    <sheetView showGridLines="0" workbookViewId="0">
      <selection activeCell="O8" sqref="O8"/>
    </sheetView>
  </sheetViews>
  <sheetFormatPr defaultRowHeight="15"/>
  <cols>
    <col min="1" max="1" width="3.28515625" customWidth="1"/>
    <col min="2" max="2" width="24.85546875" customWidth="1"/>
    <col min="11" max="11" width="9.140625" customWidth="1"/>
    <col min="12" max="12" width="1.85546875" customWidth="1"/>
    <col min="13" max="13" width="10.140625" customWidth="1"/>
  </cols>
  <sheetData>
    <row r="1" spans="1:13">
      <c r="A1" s="20" t="s">
        <v>64</v>
      </c>
      <c r="B1" s="20"/>
    </row>
    <row r="3" spans="1:13" ht="29.25" customHeight="1" thickBot="1">
      <c r="A3" s="100" t="s">
        <v>1</v>
      </c>
      <c r="B3" s="29"/>
      <c r="C3" s="29">
        <v>2014</v>
      </c>
      <c r="D3" s="29">
        <v>2015</v>
      </c>
      <c r="E3" s="29">
        <v>2016</v>
      </c>
      <c r="F3" s="29">
        <v>2017</v>
      </c>
      <c r="G3" s="29">
        <v>2018</v>
      </c>
      <c r="H3" s="29">
        <v>2019</v>
      </c>
      <c r="I3" s="29">
        <v>2020</v>
      </c>
      <c r="J3" s="29">
        <v>2021</v>
      </c>
      <c r="K3" s="29">
        <v>2022</v>
      </c>
      <c r="M3" s="102" t="s">
        <v>78</v>
      </c>
    </row>
    <row r="4" spans="1:13" ht="21.95" customHeight="1" thickBot="1">
      <c r="A4" s="93" t="s">
        <v>10</v>
      </c>
      <c r="B4" s="93"/>
      <c r="C4" s="94">
        <f>C5+C6</f>
        <v>124620.6252499999</v>
      </c>
      <c r="D4" s="94">
        <f t="shared" ref="D4:K4" si="0">D5+D6</f>
        <v>116265.67549999984</v>
      </c>
      <c r="E4" s="94">
        <f t="shared" si="0"/>
        <v>90344.541250000009</v>
      </c>
      <c r="F4" s="94">
        <f t="shared" si="0"/>
        <v>90620.586399999942</v>
      </c>
      <c r="G4" s="94">
        <f t="shared" si="0"/>
        <v>93659.838800000056</v>
      </c>
      <c r="H4" s="94">
        <f t="shared" si="0"/>
        <v>92063.323750000127</v>
      </c>
      <c r="I4" s="94">
        <f t="shared" si="0"/>
        <v>78130.612249999889</v>
      </c>
      <c r="J4" s="94">
        <f t="shared" si="0"/>
        <v>99925.328249999948</v>
      </c>
      <c r="K4" s="94">
        <f t="shared" si="0"/>
        <v>118272.04057999994</v>
      </c>
      <c r="M4" s="96">
        <f>(K4-J4)/J4</f>
        <v>0.18360422378697569</v>
      </c>
    </row>
    <row r="5" spans="1:13" ht="21.95" customHeight="1">
      <c r="B5" t="s">
        <v>53</v>
      </c>
      <c r="C5" s="31">
        <v>56232.986749999945</v>
      </c>
      <c r="D5" s="31">
        <v>60397.942749999878</v>
      </c>
      <c r="E5" s="31">
        <v>56558.740500000014</v>
      </c>
      <c r="F5" s="31">
        <v>57226.886499999986</v>
      </c>
      <c r="G5" s="31">
        <v>56716.707000000053</v>
      </c>
      <c r="H5" s="31">
        <v>51328.027500000098</v>
      </c>
      <c r="I5" s="31">
        <v>44405.286749999934</v>
      </c>
      <c r="J5" s="31">
        <v>55591.267999999967</v>
      </c>
      <c r="K5" s="31">
        <v>62565.399260000071</v>
      </c>
      <c r="M5" s="32">
        <f t="shared" ref="M5:M6" si="1">(K5-J5)/J5</f>
        <v>0.12545371801916999</v>
      </c>
    </row>
    <row r="6" spans="1:13" ht="21.95" customHeight="1" thickBot="1">
      <c r="B6" t="s">
        <v>54</v>
      </c>
      <c r="C6" s="31">
        <v>68387.638499999957</v>
      </c>
      <c r="D6" s="31">
        <v>55867.732749999952</v>
      </c>
      <c r="E6" s="31">
        <v>33785.800749999995</v>
      </c>
      <c r="F6" s="31">
        <v>33393.699899999956</v>
      </c>
      <c r="G6" s="31">
        <v>36943.131800000003</v>
      </c>
      <c r="H6" s="31">
        <v>40735.296250000021</v>
      </c>
      <c r="I6" s="31">
        <v>33725.325499999963</v>
      </c>
      <c r="J6" s="31">
        <v>44334.06024999998</v>
      </c>
      <c r="K6" s="31">
        <v>55706.641319999871</v>
      </c>
      <c r="M6" s="32">
        <f t="shared" si="1"/>
        <v>0.25652017897458185</v>
      </c>
    </row>
    <row r="7" spans="1:13" ht="21.95" customHeight="1" thickBot="1">
      <c r="A7" s="93" t="s">
        <v>11</v>
      </c>
      <c r="B7" s="93"/>
      <c r="C7" s="94">
        <v>25391</v>
      </c>
      <c r="D7" s="94">
        <v>31919</v>
      </c>
      <c r="E7" s="94">
        <v>35406</v>
      </c>
      <c r="F7" s="94">
        <v>44373</v>
      </c>
      <c r="G7" s="94">
        <f>G8+G9</f>
        <v>44915.475000000006</v>
      </c>
      <c r="H7" s="94">
        <f t="shared" ref="H7:K7" si="2">H8+H9</f>
        <v>48769.852500000037</v>
      </c>
      <c r="I7" s="94">
        <f t="shared" si="2"/>
        <v>41881.719999999987</v>
      </c>
      <c r="J7" s="94">
        <f t="shared" si="2"/>
        <v>49211.416250000009</v>
      </c>
      <c r="K7" s="94">
        <f t="shared" si="2"/>
        <v>59016.798749999994</v>
      </c>
      <c r="M7" s="95">
        <f t="shared" ref="M7:M10" si="3">(K7-J7)/J7</f>
        <v>0.19925015874746307</v>
      </c>
    </row>
    <row r="8" spans="1:13" ht="21.95" customHeight="1">
      <c r="B8" t="s">
        <v>55</v>
      </c>
      <c r="C8" s="31">
        <v>23484</v>
      </c>
      <c r="D8" s="31">
        <v>23583.714999999993</v>
      </c>
      <c r="E8" s="31">
        <v>21975.787499999991</v>
      </c>
      <c r="F8" s="31">
        <v>31049.3475</v>
      </c>
      <c r="G8" s="31">
        <v>32055.210000000006</v>
      </c>
      <c r="H8" s="31">
        <v>39504.255000000034</v>
      </c>
      <c r="I8" s="31">
        <v>35589.322499999987</v>
      </c>
      <c r="J8" s="31">
        <v>41558.676250000011</v>
      </c>
      <c r="K8" s="31">
        <v>50741.182499999995</v>
      </c>
      <c r="M8" s="101">
        <f t="shared" si="3"/>
        <v>0.22095280886142232</v>
      </c>
    </row>
    <row r="9" spans="1:13" ht="21.95" customHeight="1" thickBot="1">
      <c r="B9" t="s">
        <v>56</v>
      </c>
      <c r="C9" s="31">
        <v>1907</v>
      </c>
      <c r="D9" s="31">
        <v>8335.1625000000004</v>
      </c>
      <c r="E9" s="31">
        <v>13430.639999999998</v>
      </c>
      <c r="F9" s="31">
        <v>13323.930000000002</v>
      </c>
      <c r="G9" s="31">
        <v>12860.264999999996</v>
      </c>
      <c r="H9" s="31">
        <v>9265.5974999999999</v>
      </c>
      <c r="I9" s="31">
        <v>6292.3975000000028</v>
      </c>
      <c r="J9" s="31">
        <v>7652.7400000000007</v>
      </c>
      <c r="K9" s="31">
        <v>8275.6162500000009</v>
      </c>
      <c r="M9" s="96">
        <f t="shared" si="3"/>
        <v>8.1392579651209926E-2</v>
      </c>
    </row>
    <row r="10" spans="1:13" ht="21.95" customHeight="1">
      <c r="A10" s="35" t="s">
        <v>12</v>
      </c>
      <c r="B10" s="35"/>
      <c r="C10" s="36">
        <f>C4+C7</f>
        <v>150011.6252499999</v>
      </c>
      <c r="D10" s="36">
        <f t="shared" ref="D10:K10" si="4">D4+D7</f>
        <v>148184.67549999984</v>
      </c>
      <c r="E10" s="36">
        <f t="shared" si="4"/>
        <v>125750.54125000001</v>
      </c>
      <c r="F10" s="36">
        <f t="shared" si="4"/>
        <v>134993.58639999994</v>
      </c>
      <c r="G10" s="36">
        <f t="shared" si="4"/>
        <v>138575.31380000006</v>
      </c>
      <c r="H10" s="36">
        <f t="shared" si="4"/>
        <v>140833.17625000016</v>
      </c>
      <c r="I10" s="36">
        <f t="shared" si="4"/>
        <v>120012.33224999988</v>
      </c>
      <c r="J10" s="36">
        <f t="shared" si="4"/>
        <v>149136.74449999997</v>
      </c>
      <c r="K10" s="36">
        <f t="shared" si="4"/>
        <v>177288.83932999993</v>
      </c>
      <c r="L10" s="20"/>
      <c r="M10" s="37">
        <f t="shared" si="3"/>
        <v>0.18876699316713302</v>
      </c>
    </row>
    <row r="13" spans="1:13" ht="29.25" customHeight="1">
      <c r="A13" s="100" t="s">
        <v>22</v>
      </c>
      <c r="B13" s="29"/>
      <c r="C13" s="29">
        <v>2014</v>
      </c>
      <c r="D13" s="29">
        <v>2015</v>
      </c>
      <c r="E13" s="29">
        <v>2016</v>
      </c>
      <c r="F13" s="29">
        <v>2017</v>
      </c>
      <c r="G13" s="29">
        <v>2018</v>
      </c>
      <c r="H13" s="29">
        <v>2019</v>
      </c>
      <c r="I13" s="29">
        <v>2020</v>
      </c>
      <c r="J13" s="29">
        <v>2021</v>
      </c>
      <c r="K13" s="29">
        <v>2022</v>
      </c>
    </row>
    <row r="14" spans="1:13" ht="21.95" customHeight="1" thickBot="1">
      <c r="A14" s="97" t="s">
        <v>10</v>
      </c>
      <c r="B14" s="97"/>
      <c r="C14" s="98">
        <f>C4/C10</f>
        <v>0.83073978461545916</v>
      </c>
      <c r="D14" s="98">
        <f t="shared" ref="D14:E14" si="5">D4/D10</f>
        <v>0.78459985897799511</v>
      </c>
      <c r="E14" s="98">
        <f t="shared" si="5"/>
        <v>0.71844256376113214</v>
      </c>
      <c r="F14" s="98">
        <f t="shared" ref="F14:K14" si="6">F4/F10</f>
        <v>0.67129549496878893</v>
      </c>
      <c r="G14" s="98">
        <f t="shared" si="6"/>
        <v>0.67587679386514232</v>
      </c>
      <c r="H14" s="98">
        <f t="shared" ref="H14:I14" si="7">H4/H10</f>
        <v>0.65370480309677759</v>
      </c>
      <c r="I14" s="98">
        <f t="shared" si="7"/>
        <v>0.65102153074772839</v>
      </c>
      <c r="J14" s="98">
        <f t="shared" si="6"/>
        <v>0.67002487271002464</v>
      </c>
      <c r="K14" s="98">
        <f t="shared" si="6"/>
        <v>0.66711498042949025</v>
      </c>
    </row>
    <row r="15" spans="1:13" ht="21.95" customHeight="1">
      <c r="B15" t="s">
        <v>53</v>
      </c>
      <c r="C15" s="33">
        <f>C5/C4</f>
        <v>0.45123338642533406</v>
      </c>
      <c r="D15" s="33">
        <f t="shared" ref="D15:F15" si="8">D5/D4</f>
        <v>0.51948214716216878</v>
      </c>
      <c r="E15" s="33">
        <f t="shared" si="8"/>
        <v>0.62603384462921285</v>
      </c>
      <c r="F15" s="33">
        <f t="shared" si="8"/>
        <v>0.63149984758871547</v>
      </c>
      <c r="G15" s="33">
        <f t="shared" ref="G15:K15" si="9">G5/G4</f>
        <v>0.60556058740515384</v>
      </c>
      <c r="H15" s="33">
        <f t="shared" ref="H15:I15" si="10">H5/H4</f>
        <v>0.55752959386283318</v>
      </c>
      <c r="I15" s="33">
        <f t="shared" si="10"/>
        <v>0.5683468421815675</v>
      </c>
      <c r="J15" s="33">
        <f t="shared" si="9"/>
        <v>0.55632809992795795</v>
      </c>
      <c r="K15" s="33">
        <f t="shared" si="9"/>
        <v>0.52899568615864412</v>
      </c>
    </row>
    <row r="16" spans="1:13" ht="21.95" customHeight="1" thickBot="1">
      <c r="B16" t="s">
        <v>54</v>
      </c>
      <c r="C16" s="33">
        <f>C6/C4</f>
        <v>0.54876661357466605</v>
      </c>
      <c r="D16" s="33">
        <f t="shared" ref="D16:F16" si="11">D6/D4</f>
        <v>0.48051785283783116</v>
      </c>
      <c r="E16" s="33">
        <f t="shared" si="11"/>
        <v>0.3739661553707872</v>
      </c>
      <c r="F16" s="33">
        <f t="shared" si="11"/>
        <v>0.36850015241128453</v>
      </c>
      <c r="G16" s="33">
        <f t="shared" ref="G16:K16" si="12">G6/G4</f>
        <v>0.39443941259484616</v>
      </c>
      <c r="H16" s="33">
        <f t="shared" ref="H16:I16" si="13">H6/H4</f>
        <v>0.44247040613716671</v>
      </c>
      <c r="I16" s="33">
        <f t="shared" si="13"/>
        <v>0.43165315781843255</v>
      </c>
      <c r="J16" s="33">
        <f t="shared" si="12"/>
        <v>0.4436719000720421</v>
      </c>
      <c r="K16" s="33">
        <f t="shared" si="12"/>
        <v>0.47100431384135588</v>
      </c>
    </row>
    <row r="17" spans="1:19" ht="21.95" customHeight="1" thickBot="1">
      <c r="A17" s="93" t="s">
        <v>11</v>
      </c>
      <c r="B17" s="93"/>
      <c r="C17" s="99">
        <f t="shared" ref="C17:F17" si="14">C7/C10</f>
        <v>0.16926021538454078</v>
      </c>
      <c r="D17" s="99">
        <f t="shared" si="14"/>
        <v>0.21540014102200492</v>
      </c>
      <c r="E17" s="99">
        <f t="shared" si="14"/>
        <v>0.28155743623886786</v>
      </c>
      <c r="F17" s="99">
        <f t="shared" si="14"/>
        <v>0.32870450503121101</v>
      </c>
      <c r="G17" s="99">
        <f t="shared" ref="G17:K17" si="15">G7/G10</f>
        <v>0.32412320613485768</v>
      </c>
      <c r="H17" s="99">
        <f t="shared" ref="H17:I17" si="16">H7/H10</f>
        <v>0.34629519690322247</v>
      </c>
      <c r="I17" s="99">
        <f t="shared" si="16"/>
        <v>0.34897846925227161</v>
      </c>
      <c r="J17" s="99">
        <f t="shared" si="15"/>
        <v>0.32997512728997525</v>
      </c>
      <c r="K17" s="99">
        <f t="shared" si="15"/>
        <v>0.33288501957050981</v>
      </c>
    </row>
    <row r="18" spans="1:19" ht="21.95" customHeight="1">
      <c r="B18" t="s">
        <v>55</v>
      </c>
      <c r="C18" s="33">
        <f>C8/C7</f>
        <v>0.92489464770981844</v>
      </c>
      <c r="D18" s="33">
        <f t="shared" ref="D18:F18" si="17">D8/D7</f>
        <v>0.73886133650803576</v>
      </c>
      <c r="E18" s="33">
        <f t="shared" si="17"/>
        <v>0.62067975766819161</v>
      </c>
      <c r="F18" s="33">
        <f t="shared" si="17"/>
        <v>0.69973514299236017</v>
      </c>
      <c r="G18" s="33">
        <f t="shared" ref="G18:K18" si="18">G8/G7</f>
        <v>0.71367852616497995</v>
      </c>
      <c r="H18" s="33">
        <f t="shared" ref="H18:I18" si="19">H8/H7</f>
        <v>0.81001382975271463</v>
      </c>
      <c r="I18" s="33">
        <f t="shared" si="19"/>
        <v>0.84975790153795017</v>
      </c>
      <c r="J18" s="33">
        <f t="shared" si="18"/>
        <v>0.8444925876320416</v>
      </c>
      <c r="K18" s="33">
        <f t="shared" si="18"/>
        <v>0.85977524323106391</v>
      </c>
    </row>
    <row r="19" spans="1:19" ht="21.95" customHeight="1">
      <c r="B19" t="s">
        <v>56</v>
      </c>
      <c r="C19" s="33">
        <f>C9/C7</f>
        <v>7.510535229018156E-2</v>
      </c>
      <c r="D19" s="33">
        <f t="shared" ref="D19:F19" si="20">D9/D7</f>
        <v>0.26113482565243273</v>
      </c>
      <c r="E19" s="33">
        <f t="shared" si="20"/>
        <v>0.37933231655651578</v>
      </c>
      <c r="F19" s="33">
        <f t="shared" si="20"/>
        <v>0.30027111081062813</v>
      </c>
      <c r="G19" s="33">
        <f t="shared" ref="G19:K19" si="21">G9/G7</f>
        <v>0.28632147383501999</v>
      </c>
      <c r="H19" s="33">
        <f t="shared" ref="H19:I19" si="22">H9/H7</f>
        <v>0.18998617024728531</v>
      </c>
      <c r="I19" s="33">
        <f t="shared" si="22"/>
        <v>0.15024209846204992</v>
      </c>
      <c r="J19" s="33">
        <f t="shared" si="21"/>
        <v>0.1555074123679584</v>
      </c>
      <c r="K19" s="33">
        <f t="shared" si="21"/>
        <v>0.14022475676893609</v>
      </c>
    </row>
    <row r="20" spans="1:19" ht="21.95" customHeight="1">
      <c r="A20" s="35" t="s">
        <v>12</v>
      </c>
      <c r="B20" s="35"/>
      <c r="C20" s="38">
        <f t="shared" ref="C20:F20" si="23">C14+C17</f>
        <v>1</v>
      </c>
      <c r="D20" s="38">
        <f t="shared" si="23"/>
        <v>1</v>
      </c>
      <c r="E20" s="38">
        <f t="shared" si="23"/>
        <v>1</v>
      </c>
      <c r="F20" s="38">
        <f t="shared" si="23"/>
        <v>1</v>
      </c>
      <c r="G20" s="38">
        <f t="shared" ref="G20:K20" si="24">G14+G17</f>
        <v>1</v>
      </c>
      <c r="H20" s="38">
        <f t="shared" ref="H20:I20" si="25">H14+H17</f>
        <v>1</v>
      </c>
      <c r="I20" s="38">
        <f t="shared" si="25"/>
        <v>1</v>
      </c>
      <c r="J20" s="38">
        <f t="shared" si="24"/>
        <v>0.99999999999999989</v>
      </c>
      <c r="K20" s="38">
        <f t="shared" si="24"/>
        <v>1</v>
      </c>
    </row>
    <row r="22" spans="1:19">
      <c r="A22" s="34" t="s">
        <v>13</v>
      </c>
      <c r="B22" s="34"/>
    </row>
    <row r="25" spans="1:19">
      <c r="Q25" s="31"/>
      <c r="R25" s="31"/>
      <c r="S25" s="31"/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1D4A9D6E-0A77-41EC-8EF0-6D18EA06F7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M4:M10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0F15C-6CCD-49D4-9E15-19C0161AF6F6}">
  <dimension ref="A1:V38"/>
  <sheetViews>
    <sheetView showGridLines="0" workbookViewId="0"/>
  </sheetViews>
  <sheetFormatPr defaultRowHeight="15"/>
  <cols>
    <col min="1" max="1" width="24.5703125" customWidth="1"/>
    <col min="10" max="10" width="1.7109375" customWidth="1"/>
    <col min="11" max="11" width="11.28515625" customWidth="1"/>
    <col min="12" max="12" width="5.5703125" customWidth="1"/>
    <col min="13" max="13" width="24.5703125" customWidth="1"/>
  </cols>
  <sheetData>
    <row r="1" spans="1:22">
      <c r="A1" s="20" t="s">
        <v>99</v>
      </c>
    </row>
    <row r="3" spans="1:22" ht="29.25" customHeight="1" thickBot="1">
      <c r="A3" s="29" t="s">
        <v>1</v>
      </c>
      <c r="B3" s="29">
        <v>2015</v>
      </c>
      <c r="C3" s="29">
        <v>2016</v>
      </c>
      <c r="D3" s="29">
        <v>2017</v>
      </c>
      <c r="E3" s="29">
        <v>2018</v>
      </c>
      <c r="F3" s="29">
        <v>2019</v>
      </c>
      <c r="G3" s="29">
        <v>2020</v>
      </c>
      <c r="H3" s="29">
        <v>2021</v>
      </c>
      <c r="I3" s="29">
        <v>2022</v>
      </c>
      <c r="K3" s="102" t="s">
        <v>78</v>
      </c>
      <c r="M3" s="29" t="s">
        <v>1</v>
      </c>
      <c r="N3" s="29">
        <v>2015</v>
      </c>
      <c r="O3" s="29">
        <v>2016</v>
      </c>
      <c r="P3" s="29">
        <v>2017</v>
      </c>
      <c r="Q3" s="29">
        <v>2018</v>
      </c>
      <c r="R3" s="29">
        <v>2019</v>
      </c>
      <c r="S3" s="29">
        <v>2020</v>
      </c>
      <c r="T3" s="29">
        <v>2021</v>
      </c>
      <c r="U3" s="29">
        <v>2022</v>
      </c>
    </row>
    <row r="4" spans="1:22" ht="20.100000000000001" customHeight="1" thickBot="1">
      <c r="A4" s="127" t="s">
        <v>14</v>
      </c>
      <c r="B4" s="128">
        <v>13015.477500000001</v>
      </c>
      <c r="C4" s="128">
        <v>13036.5375</v>
      </c>
      <c r="D4" s="128">
        <v>17087.130000000005</v>
      </c>
      <c r="E4" s="128">
        <v>16343.954999999998</v>
      </c>
      <c r="F4" s="128">
        <v>23803.53</v>
      </c>
      <c r="G4" s="128">
        <v>16186.607500000002</v>
      </c>
      <c r="H4" s="128">
        <v>21959.891250000001</v>
      </c>
      <c r="I4" s="128">
        <v>23131.436249999999</v>
      </c>
      <c r="J4" s="20"/>
      <c r="K4" s="96">
        <f>(I4-H4)/H4</f>
        <v>5.3349307911531585E-2</v>
      </c>
      <c r="M4" s="127" t="s">
        <v>14</v>
      </c>
      <c r="N4" s="135">
        <f>B4/$B$33</f>
        <v>0.40776739407580992</v>
      </c>
      <c r="O4" s="135">
        <f>C4/$C$33</f>
        <v>0.36819691848323299</v>
      </c>
      <c r="P4" s="135">
        <f>D4/$D$33</f>
        <v>0.38507703200422816</v>
      </c>
      <c r="Q4" s="135">
        <f>E4/$E$33</f>
        <v>0.36388249261529571</v>
      </c>
      <c r="R4" s="135">
        <f>F4/$F$33</f>
        <v>0.4880787777654238</v>
      </c>
      <c r="S4" s="135">
        <f>G4/$G$33</f>
        <v>0.38648382874437825</v>
      </c>
      <c r="T4" s="135">
        <f>H4/$H$33</f>
        <v>0.4462357095849685</v>
      </c>
      <c r="U4" s="135">
        <f>I4/$I$33</f>
        <v>0.39194664468309537</v>
      </c>
      <c r="V4" s="20"/>
    </row>
    <row r="5" spans="1:22" ht="20.100000000000001" customHeight="1">
      <c r="A5" s="126" t="s">
        <v>87</v>
      </c>
      <c r="B5" s="31">
        <v>11232.217500000001</v>
      </c>
      <c r="C5" s="31">
        <v>8962.2000000000007</v>
      </c>
      <c r="D5" s="31">
        <v>13023.345000000003</v>
      </c>
      <c r="E5" s="31">
        <v>10924.312499999998</v>
      </c>
      <c r="F5" s="31">
        <v>15944.602499999999</v>
      </c>
      <c r="G5" s="31">
        <v>11831.362500000003</v>
      </c>
      <c r="H5" s="31">
        <v>16093.353749999998</v>
      </c>
      <c r="I5" s="31">
        <v>17060.227499999997</v>
      </c>
      <c r="K5" s="132">
        <f t="shared" ref="K5:K35" si="0">(I5-H5)/H5</f>
        <v>6.0079071461409894E-2</v>
      </c>
      <c r="M5" s="126" t="s">
        <v>87</v>
      </c>
      <c r="N5" s="33">
        <f t="shared" ref="N5:N32" si="1">B5/$B$33</f>
        <v>0.35189888804830316</v>
      </c>
      <c r="O5" s="33">
        <f t="shared" ref="O5:O32" si="2">C5/$C$33</f>
        <v>0.25312353244336777</v>
      </c>
      <c r="P5" s="33">
        <f t="shared" ref="P5:P32" si="3">D5/$D$33</f>
        <v>0.29349522356107227</v>
      </c>
      <c r="Q5" s="33">
        <f t="shared" ref="Q5:Q32" si="4">E5/$E$33</f>
        <v>0.2432193470067944</v>
      </c>
      <c r="R5" s="33">
        <f t="shared" ref="R5:R32" si="5">F5/$F$33</f>
        <v>0.32693563098227535</v>
      </c>
      <c r="S5" s="33">
        <f t="shared" ref="S5:S32" si="6">G5/$G$33</f>
        <v>0.28249466593062567</v>
      </c>
      <c r="T5" s="33">
        <f t="shared" ref="T5:T32" si="7">H5/$H$33</f>
        <v>0.32702480392443489</v>
      </c>
      <c r="U5" s="33">
        <f t="shared" ref="U5:U32" si="8">I5/$I$33</f>
        <v>0.28907409180678401</v>
      </c>
    </row>
    <row r="6" spans="1:22" ht="20.100000000000001" customHeight="1" thickBot="1">
      <c r="A6" s="126" t="s">
        <v>88</v>
      </c>
      <c r="B6" s="31">
        <v>1783.26</v>
      </c>
      <c r="C6" s="31">
        <v>4074.3375000000001</v>
      </c>
      <c r="D6" s="31">
        <v>4063.7849999999999</v>
      </c>
      <c r="E6" s="31">
        <v>5419.6424999999999</v>
      </c>
      <c r="F6" s="31">
        <v>7858.9275000000007</v>
      </c>
      <c r="G6" s="31">
        <v>4355.2449999999999</v>
      </c>
      <c r="H6" s="31">
        <v>5866.5375000000004</v>
      </c>
      <c r="I6" s="31">
        <v>6071.2087499999998</v>
      </c>
      <c r="K6" s="133">
        <f t="shared" si="0"/>
        <v>3.4887913015130202E-2</v>
      </c>
      <c r="M6" s="126" t="s">
        <v>88</v>
      </c>
      <c r="N6" s="33">
        <f t="shared" si="1"/>
        <v>5.5868506027506773E-2</v>
      </c>
      <c r="O6" s="33">
        <f t="shared" si="2"/>
        <v>0.11507338603986521</v>
      </c>
      <c r="P6" s="33">
        <f t="shared" si="3"/>
        <v>9.158180844315586E-2</v>
      </c>
      <c r="Q6" s="33">
        <f t="shared" si="4"/>
        <v>0.1206631456085013</v>
      </c>
      <c r="R6" s="33">
        <f t="shared" si="5"/>
        <v>0.16114314678314848</v>
      </c>
      <c r="S6" s="33">
        <f t="shared" si="6"/>
        <v>0.10398916281375263</v>
      </c>
      <c r="T6" s="33">
        <f t="shared" si="7"/>
        <v>0.11921090566053359</v>
      </c>
      <c r="U6" s="33">
        <f t="shared" si="8"/>
        <v>0.10287255287631134</v>
      </c>
    </row>
    <row r="7" spans="1:22" ht="20.100000000000001" customHeight="1" thickBot="1">
      <c r="A7" s="127" t="s">
        <v>15</v>
      </c>
      <c r="B7" s="128">
        <v>8488.125</v>
      </c>
      <c r="C7" s="128">
        <v>7656.8099999999995</v>
      </c>
      <c r="D7" s="128">
        <v>13374.3225</v>
      </c>
      <c r="E7" s="128">
        <v>16491.802499999998</v>
      </c>
      <c r="F7" s="128">
        <v>11398.785</v>
      </c>
      <c r="G7" s="128">
        <v>10564.8225</v>
      </c>
      <c r="H7" s="128">
        <v>15179.04</v>
      </c>
      <c r="I7" s="128">
        <v>20959.852500000001</v>
      </c>
      <c r="J7" s="20"/>
      <c r="K7" s="96">
        <f t="shared" si="0"/>
        <v>0.38084177260221991</v>
      </c>
      <c r="M7" s="127" t="s">
        <v>15</v>
      </c>
      <c r="N7" s="135">
        <f t="shared" si="1"/>
        <v>0.26592805464415226</v>
      </c>
      <c r="O7" s="135">
        <f t="shared" si="2"/>
        <v>0.21625480288854329</v>
      </c>
      <c r="P7" s="135">
        <f t="shared" si="3"/>
        <v>0.30140488270220733</v>
      </c>
      <c r="Q7" s="135">
        <f t="shared" si="4"/>
        <v>0.3671741754929676</v>
      </c>
      <c r="R7" s="135">
        <f t="shared" si="5"/>
        <v>0.23372605032996563</v>
      </c>
      <c r="S7" s="135">
        <f t="shared" si="6"/>
        <v>0.25225378757128408</v>
      </c>
      <c r="T7" s="135">
        <f t="shared" si="7"/>
        <v>0.30844550221616512</v>
      </c>
      <c r="U7" s="135">
        <f t="shared" si="8"/>
        <v>0.35515061717914681</v>
      </c>
      <c r="V7" s="20"/>
    </row>
    <row r="8" spans="1:22" ht="20.100000000000001" customHeight="1" thickBot="1">
      <c r="A8" s="126" t="s">
        <v>87</v>
      </c>
      <c r="B8" s="31">
        <v>8488.125</v>
      </c>
      <c r="C8" s="31">
        <v>7656.8099999999995</v>
      </c>
      <c r="D8" s="31">
        <v>13374.3225</v>
      </c>
      <c r="E8" s="31">
        <v>16491.802499999998</v>
      </c>
      <c r="F8" s="31">
        <v>11398.785</v>
      </c>
      <c r="G8" s="31">
        <v>10564.8225</v>
      </c>
      <c r="H8" s="31">
        <v>15179.04</v>
      </c>
      <c r="I8" s="31">
        <v>20959.852500000001</v>
      </c>
      <c r="K8" s="134">
        <f t="shared" si="0"/>
        <v>0.38084177260221991</v>
      </c>
      <c r="M8" s="126" t="s">
        <v>87</v>
      </c>
      <c r="N8" s="33">
        <f t="shared" si="1"/>
        <v>0.26592805464415226</v>
      </c>
      <c r="O8" s="33">
        <f t="shared" si="2"/>
        <v>0.21625480288854329</v>
      </c>
      <c r="P8" s="33">
        <f t="shared" si="3"/>
        <v>0.30140488270220733</v>
      </c>
      <c r="Q8" s="33">
        <f t="shared" si="4"/>
        <v>0.3671741754929676</v>
      </c>
      <c r="R8" s="33">
        <f t="shared" si="5"/>
        <v>0.23372605032996563</v>
      </c>
      <c r="S8" s="33">
        <f t="shared" si="6"/>
        <v>0.25225378757128408</v>
      </c>
      <c r="T8" s="33">
        <f t="shared" si="7"/>
        <v>0.30844550221616512</v>
      </c>
      <c r="U8" s="33">
        <f t="shared" si="8"/>
        <v>0.35515061717914681</v>
      </c>
    </row>
    <row r="9" spans="1:22" ht="20.100000000000001" customHeight="1" thickBot="1">
      <c r="A9" s="127" t="s">
        <v>48</v>
      </c>
      <c r="B9" s="128">
        <v>5955.6925000000001</v>
      </c>
      <c r="C9" s="128">
        <v>9452.5049999999992</v>
      </c>
      <c r="D9" s="128">
        <v>8774.8350000000009</v>
      </c>
      <c r="E9" s="128">
        <v>6388.4475000000002</v>
      </c>
      <c r="F9" s="128">
        <v>7760.1224999999995</v>
      </c>
      <c r="G9" s="128">
        <v>9156.4125000000004</v>
      </c>
      <c r="H9" s="128">
        <v>6505.02</v>
      </c>
      <c r="I9" s="128">
        <v>8202.3075000000008</v>
      </c>
      <c r="J9" s="20"/>
      <c r="K9" s="96">
        <f t="shared" si="0"/>
        <v>0.2609196435983287</v>
      </c>
      <c r="M9" s="127" t="s">
        <v>48</v>
      </c>
      <c r="N9" s="135">
        <f t="shared" si="1"/>
        <v>0.18658840681349151</v>
      </c>
      <c r="O9" s="135">
        <f t="shared" si="2"/>
        <v>0.26697144183778487</v>
      </c>
      <c r="P9" s="135">
        <f t="shared" si="3"/>
        <v>0.19775043662258207</v>
      </c>
      <c r="Q9" s="135">
        <f t="shared" si="4"/>
        <v>0.14223266034701848</v>
      </c>
      <c r="R9" s="135">
        <f t="shared" si="5"/>
        <v>0.15911720257919582</v>
      </c>
      <c r="S9" s="135">
        <f t="shared" si="6"/>
        <v>0.21862551251476778</v>
      </c>
      <c r="T9" s="135">
        <f t="shared" si="7"/>
        <v>0.13218518172599839</v>
      </c>
      <c r="U9" s="135">
        <f t="shared" si="8"/>
        <v>0.13898258925811358</v>
      </c>
      <c r="V9" s="20"/>
    </row>
    <row r="10" spans="1:22" ht="20.100000000000001" customHeight="1">
      <c r="A10" s="126" t="s">
        <v>87</v>
      </c>
      <c r="B10" s="31">
        <v>238.4425</v>
      </c>
      <c r="C10" s="31">
        <v>1013.76</v>
      </c>
      <c r="D10" s="31">
        <v>272.90250000000003</v>
      </c>
      <c r="E10" s="31">
        <v>65.197499999999991</v>
      </c>
      <c r="F10" s="31">
        <v>7760.1224999999995</v>
      </c>
      <c r="G10" s="31">
        <v>9156.4125000000004</v>
      </c>
      <c r="H10" s="31">
        <v>6505.02</v>
      </c>
      <c r="I10" s="31">
        <v>8202.3075000000008</v>
      </c>
      <c r="K10" s="132">
        <f t="shared" si="0"/>
        <v>0.2609196435983287</v>
      </c>
      <c r="M10" s="126" t="s">
        <v>87</v>
      </c>
      <c r="N10" s="33">
        <f t="shared" si="1"/>
        <v>7.4702658324999061E-3</v>
      </c>
      <c r="O10" s="33">
        <f t="shared" si="2"/>
        <v>2.8632089470195767E-2</v>
      </c>
      <c r="P10" s="33">
        <f t="shared" si="3"/>
        <v>6.1501542228878615E-3</v>
      </c>
      <c r="Q10" s="33">
        <f t="shared" si="4"/>
        <v>1.4515598465784899E-3</v>
      </c>
      <c r="R10" s="33">
        <f t="shared" si="5"/>
        <v>0.15911720257919582</v>
      </c>
      <c r="S10" s="33">
        <f t="shared" si="6"/>
        <v>0.21862551251476778</v>
      </c>
      <c r="T10" s="33">
        <f t="shared" si="7"/>
        <v>0.13218518172599839</v>
      </c>
      <c r="U10" s="33">
        <f t="shared" si="8"/>
        <v>0.13898258925811358</v>
      </c>
    </row>
    <row r="11" spans="1:22" ht="20.100000000000001" customHeight="1" thickBot="1">
      <c r="A11" s="126" t="s">
        <v>88</v>
      </c>
      <c r="B11" s="31">
        <v>5717.25</v>
      </c>
      <c r="C11" s="31">
        <v>8438.744999999999</v>
      </c>
      <c r="D11" s="31">
        <v>8501.9325000000008</v>
      </c>
      <c r="E11" s="31">
        <v>6323.25</v>
      </c>
      <c r="F11" s="31"/>
      <c r="G11" s="31"/>
      <c r="H11" s="31"/>
      <c r="I11" s="31"/>
      <c r="K11" s="133"/>
      <c r="M11" s="126" t="s">
        <v>88</v>
      </c>
      <c r="N11" s="33">
        <f t="shared" si="1"/>
        <v>0.1791181409809916</v>
      </c>
      <c r="O11" s="33">
        <f t="shared" si="2"/>
        <v>0.23833935236758913</v>
      </c>
      <c r="P11" s="33">
        <f t="shared" si="3"/>
        <v>0.19160028239969421</v>
      </c>
      <c r="Q11" s="33">
        <f t="shared" si="4"/>
        <v>0.14078110050043999</v>
      </c>
      <c r="R11" s="33">
        <f t="shared" si="5"/>
        <v>0</v>
      </c>
      <c r="S11" s="33">
        <f t="shared" si="6"/>
        <v>0</v>
      </c>
      <c r="T11" s="33">
        <f t="shared" si="7"/>
        <v>0</v>
      </c>
      <c r="U11" s="33">
        <f t="shared" si="8"/>
        <v>0</v>
      </c>
    </row>
    <row r="12" spans="1:22" ht="20.100000000000001" customHeight="1" thickBot="1">
      <c r="A12" s="127" t="s">
        <v>16</v>
      </c>
      <c r="B12" s="128">
        <v>2810.88</v>
      </c>
      <c r="C12" s="128">
        <v>3205.8224999999998</v>
      </c>
      <c r="D12" s="128">
        <v>3343.8225000000002</v>
      </c>
      <c r="E12" s="128">
        <v>3535.4475000000007</v>
      </c>
      <c r="F12" s="128">
        <v>3586.0650000000001</v>
      </c>
      <c r="G12" s="128">
        <v>3913.0124999999998</v>
      </c>
      <c r="H12" s="128">
        <v>3230.0349999999999</v>
      </c>
      <c r="I12" s="128">
        <v>3777.6450000000004</v>
      </c>
      <c r="J12" s="20"/>
      <c r="K12" s="96">
        <f t="shared" si="0"/>
        <v>0.16953686260365619</v>
      </c>
      <c r="M12" s="127" t="s">
        <v>16</v>
      </c>
      <c r="N12" s="135">
        <f t="shared" si="1"/>
        <v>8.8063247211622675E-2</v>
      </c>
      <c r="O12" s="135">
        <f t="shared" si="2"/>
        <v>9.0543517840087059E-2</v>
      </c>
      <c r="P12" s="135">
        <f t="shared" si="3"/>
        <v>7.5356671591364846E-2</v>
      </c>
      <c r="Q12" s="135">
        <f t="shared" si="4"/>
        <v>7.8713349908912253E-2</v>
      </c>
      <c r="R12" s="135">
        <f t="shared" si="5"/>
        <v>7.3530363865668857E-2</v>
      </c>
      <c r="S12" s="135">
        <f t="shared" si="6"/>
        <v>9.3430081190552822E-2</v>
      </c>
      <c r="T12" s="135">
        <f t="shared" si="7"/>
        <v>6.5635887892171757E-2</v>
      </c>
      <c r="U12" s="135">
        <f t="shared" si="8"/>
        <v>6.4009656233683807E-2</v>
      </c>
      <c r="V12" s="20"/>
    </row>
    <row r="13" spans="1:22" ht="20.100000000000001" customHeight="1">
      <c r="A13" s="126" t="s">
        <v>87</v>
      </c>
      <c r="B13" s="31">
        <v>2368.7025000000003</v>
      </c>
      <c r="C13" s="31">
        <v>2679.9674999999997</v>
      </c>
      <c r="D13" s="31">
        <v>2918.6475</v>
      </c>
      <c r="E13" s="31">
        <v>2891.9625000000005</v>
      </c>
      <c r="F13" s="31">
        <v>2710.2674999999999</v>
      </c>
      <c r="G13" s="31">
        <v>2696.3775000000001</v>
      </c>
      <c r="H13" s="31">
        <v>2034.9824999999998</v>
      </c>
      <c r="I13" s="31">
        <v>2583.2325000000001</v>
      </c>
      <c r="K13" s="132">
        <f t="shared" si="0"/>
        <v>0.26941263622660161</v>
      </c>
      <c r="M13" s="126" t="s">
        <v>87</v>
      </c>
      <c r="N13" s="33">
        <f t="shared" si="1"/>
        <v>7.4210081479212445E-2</v>
      </c>
      <c r="O13" s="33">
        <f t="shared" si="2"/>
        <v>7.5691553461585459E-2</v>
      </c>
      <c r="P13" s="33">
        <f t="shared" si="3"/>
        <v>6.5774891205636066E-2</v>
      </c>
      <c r="Q13" s="33">
        <f t="shared" si="4"/>
        <v>6.438677315557724E-2</v>
      </c>
      <c r="R13" s="33">
        <f t="shared" si="5"/>
        <v>5.5572599896626711E-2</v>
      </c>
      <c r="S13" s="33">
        <f t="shared" si="6"/>
        <v>6.4380772804937328E-2</v>
      </c>
      <c r="T13" s="33">
        <f t="shared" si="7"/>
        <v>4.1351837745575951E-2</v>
      </c>
      <c r="U13" s="33">
        <f t="shared" si="8"/>
        <v>4.3771138975917431E-2</v>
      </c>
    </row>
    <row r="14" spans="1:22" ht="20.100000000000001" customHeight="1" thickBot="1">
      <c r="A14" s="126" t="s">
        <v>88</v>
      </c>
      <c r="B14" s="31">
        <v>442.17750000000001</v>
      </c>
      <c r="C14" s="31">
        <v>525.85500000000002</v>
      </c>
      <c r="D14" s="31">
        <v>425.17500000000001</v>
      </c>
      <c r="E14" s="31">
        <v>643.48500000000001</v>
      </c>
      <c r="F14" s="31">
        <v>875.79750000000013</v>
      </c>
      <c r="G14" s="31">
        <v>1216.6349999999998</v>
      </c>
      <c r="H14" s="31">
        <v>1195.0525</v>
      </c>
      <c r="I14" s="31">
        <v>1194.4125000000001</v>
      </c>
      <c r="K14" s="133">
        <f t="shared" si="0"/>
        <v>-5.355413255901918E-4</v>
      </c>
      <c r="M14" s="126" t="s">
        <v>88</v>
      </c>
      <c r="N14" s="33">
        <f t="shared" si="1"/>
        <v>1.3853165732410236E-2</v>
      </c>
      <c r="O14" s="33">
        <f t="shared" si="2"/>
        <v>1.4851964378501614E-2</v>
      </c>
      <c r="P14" s="33">
        <f t="shared" si="3"/>
        <v>9.5817803857287717E-3</v>
      </c>
      <c r="Q14" s="33">
        <f t="shared" si="4"/>
        <v>1.4326576753335015E-2</v>
      </c>
      <c r="R14" s="33">
        <f t="shared" si="5"/>
        <v>1.7957763969042147E-2</v>
      </c>
      <c r="S14" s="33">
        <f t="shared" si="6"/>
        <v>2.9049308385615483E-2</v>
      </c>
      <c r="T14" s="33">
        <f t="shared" si="7"/>
        <v>2.428405014659581E-2</v>
      </c>
      <c r="U14" s="33">
        <f t="shared" si="8"/>
        <v>2.0238517257766375E-2</v>
      </c>
    </row>
    <row r="15" spans="1:22" ht="20.100000000000001" customHeight="1" thickBot="1">
      <c r="A15" s="127" t="s">
        <v>17</v>
      </c>
      <c r="B15" s="128">
        <v>742.32</v>
      </c>
      <c r="C15" s="128">
        <v>987.35249999999996</v>
      </c>
      <c r="D15" s="128">
        <v>997.81499999999994</v>
      </c>
      <c r="E15" s="128">
        <v>1092.1575</v>
      </c>
      <c r="F15" s="128">
        <v>1181.2050000000002</v>
      </c>
      <c r="G15" s="128">
        <v>905.78250000000003</v>
      </c>
      <c r="H15" s="128">
        <v>1104.1224999999999</v>
      </c>
      <c r="I15" s="128">
        <v>1285.08</v>
      </c>
      <c r="J15" s="20"/>
      <c r="K15" s="96">
        <f t="shared" si="0"/>
        <v>0.16389259343958662</v>
      </c>
      <c r="M15" s="127" t="s">
        <v>17</v>
      </c>
      <c r="N15" s="135">
        <f t="shared" si="1"/>
        <v>2.3256456935241542E-2</v>
      </c>
      <c r="O15" s="135">
        <f t="shared" si="2"/>
        <v>2.7886250314296743E-2</v>
      </c>
      <c r="P15" s="135">
        <f t="shared" si="3"/>
        <v>2.2486844700619638E-2</v>
      </c>
      <c r="Q15" s="135">
        <f t="shared" si="4"/>
        <v>2.4315839919315116E-2</v>
      </c>
      <c r="R15" s="135">
        <f t="shared" si="5"/>
        <v>2.4219983031525474E-2</v>
      </c>
      <c r="S15" s="135">
        <f t="shared" si="6"/>
        <v>2.1627156191293004E-2</v>
      </c>
      <c r="T15" s="135">
        <f t="shared" si="7"/>
        <v>2.2436308160507366E-2</v>
      </c>
      <c r="U15" s="135">
        <f t="shared" si="8"/>
        <v>2.177481712357365E-2</v>
      </c>
      <c r="V15" s="20"/>
    </row>
    <row r="16" spans="1:22" ht="20.100000000000001" customHeight="1" thickBot="1">
      <c r="A16" s="126" t="s">
        <v>87</v>
      </c>
      <c r="B16" s="31">
        <v>742.32</v>
      </c>
      <c r="C16" s="31">
        <v>987.35249999999996</v>
      </c>
      <c r="D16" s="31">
        <v>997.81499999999994</v>
      </c>
      <c r="E16" s="31">
        <v>1092.1575</v>
      </c>
      <c r="F16" s="31">
        <v>1181.2050000000002</v>
      </c>
      <c r="G16" s="31">
        <v>905.78250000000003</v>
      </c>
      <c r="H16" s="31">
        <v>1104.1224999999999</v>
      </c>
      <c r="I16" s="31">
        <v>1285.08</v>
      </c>
      <c r="K16" s="134">
        <f t="shared" si="0"/>
        <v>0.16389259343958662</v>
      </c>
      <c r="M16" s="126" t="s">
        <v>87</v>
      </c>
      <c r="N16" s="33">
        <f t="shared" si="1"/>
        <v>2.3256456935241542E-2</v>
      </c>
      <c r="O16" s="33">
        <f t="shared" si="2"/>
        <v>2.7886250314296743E-2</v>
      </c>
      <c r="P16" s="33">
        <f t="shared" si="3"/>
        <v>2.2486844700619638E-2</v>
      </c>
      <c r="Q16" s="33">
        <f t="shared" si="4"/>
        <v>2.4315839919315116E-2</v>
      </c>
      <c r="R16" s="33">
        <f t="shared" si="5"/>
        <v>2.4219983031525474E-2</v>
      </c>
      <c r="S16" s="33">
        <f t="shared" si="6"/>
        <v>2.1627156191293004E-2</v>
      </c>
      <c r="T16" s="33">
        <f t="shared" si="7"/>
        <v>2.2436308160507366E-2</v>
      </c>
      <c r="U16" s="33">
        <f t="shared" si="8"/>
        <v>2.177481712357365E-2</v>
      </c>
    </row>
    <row r="17" spans="1:22" ht="20.100000000000001" customHeight="1" thickBot="1">
      <c r="A17" s="127" t="s">
        <v>18</v>
      </c>
      <c r="B17" s="128">
        <v>388.245</v>
      </c>
      <c r="C17" s="128">
        <v>286.03499999999997</v>
      </c>
      <c r="D17" s="128">
        <v>332.3175</v>
      </c>
      <c r="E17" s="128">
        <v>426.20249999999999</v>
      </c>
      <c r="F17" s="128">
        <v>466.25250000000005</v>
      </c>
      <c r="G17" s="128">
        <v>406.68</v>
      </c>
      <c r="H17" s="128">
        <v>198.91499999999999</v>
      </c>
      <c r="I17" s="128">
        <v>843.84750000000008</v>
      </c>
      <c r="J17" s="20"/>
      <c r="K17" s="96">
        <f t="shared" si="0"/>
        <v>3.2422517155568968</v>
      </c>
      <c r="L17" s="20"/>
      <c r="M17" s="127" t="s">
        <v>18</v>
      </c>
      <c r="N17" s="135">
        <f t="shared" si="1"/>
        <v>1.2163491651609617E-2</v>
      </c>
      <c r="O17" s="135">
        <f t="shared" si="2"/>
        <v>8.0786179289057021E-3</v>
      </c>
      <c r="P17" s="135">
        <f t="shared" si="3"/>
        <v>7.4891357754675626E-3</v>
      </c>
      <c r="Q17" s="135">
        <f t="shared" si="4"/>
        <v>9.4889901531710393E-3</v>
      </c>
      <c r="R17" s="135">
        <f t="shared" si="5"/>
        <v>9.5602606138700148E-3</v>
      </c>
      <c r="S17" s="135">
        <f t="shared" si="6"/>
        <v>9.7102029238531756E-3</v>
      </c>
      <c r="T17" s="135">
        <f t="shared" si="7"/>
        <v>4.0420498973142227E-3</v>
      </c>
      <c r="U17" s="135">
        <f t="shared" si="8"/>
        <v>1.429842888589412E-2</v>
      </c>
      <c r="V17" s="20"/>
    </row>
    <row r="18" spans="1:22" ht="20.100000000000001" customHeight="1">
      <c r="A18" s="126" t="s">
        <v>87</v>
      </c>
      <c r="B18" s="31">
        <v>240.495</v>
      </c>
      <c r="C18" s="31">
        <v>90.472499999999997</v>
      </c>
      <c r="D18" s="31">
        <v>117.69</v>
      </c>
      <c r="E18" s="31">
        <v>79.027500000000003</v>
      </c>
      <c r="F18" s="31">
        <v>66.457499999999996</v>
      </c>
      <c r="G18" s="31">
        <v>15</v>
      </c>
      <c r="H18" s="31">
        <v>33.75</v>
      </c>
      <c r="I18" s="31">
        <v>208.91249999999999</v>
      </c>
      <c r="K18" s="132">
        <f t="shared" si="0"/>
        <v>5.1899999999999995</v>
      </c>
      <c r="M18" s="126" t="s">
        <v>87</v>
      </c>
      <c r="N18" s="33">
        <f t="shared" si="1"/>
        <v>7.5345694722503964E-3</v>
      </c>
      <c r="O18" s="33">
        <f t="shared" si="2"/>
        <v>2.5552563867111411E-3</v>
      </c>
      <c r="P18" s="33">
        <f t="shared" si="3"/>
        <v>2.6522719670639596E-3</v>
      </c>
      <c r="Q18" s="33">
        <f t="shared" si="4"/>
        <v>1.759471540710635E-3</v>
      </c>
      <c r="R18" s="33">
        <f t="shared" si="5"/>
        <v>1.3626758456979134E-3</v>
      </c>
      <c r="S18" s="33">
        <f t="shared" si="6"/>
        <v>3.5815147992966856E-4</v>
      </c>
      <c r="T18" s="33">
        <f t="shared" si="7"/>
        <v>6.8581647454618827E-4</v>
      </c>
      <c r="U18" s="33">
        <f t="shared" si="8"/>
        <v>3.5398819391233073E-3</v>
      </c>
    </row>
    <row r="19" spans="1:22" ht="20.100000000000001" customHeight="1" thickBot="1">
      <c r="A19" s="126" t="s">
        <v>88</v>
      </c>
      <c r="B19" s="31">
        <v>147.75</v>
      </c>
      <c r="C19" s="31">
        <v>195.5625</v>
      </c>
      <c r="D19" s="31">
        <v>214.6275</v>
      </c>
      <c r="E19" s="31">
        <v>347.17499999999995</v>
      </c>
      <c r="F19" s="31">
        <v>399.79500000000007</v>
      </c>
      <c r="G19" s="31">
        <v>391.68</v>
      </c>
      <c r="H19" s="31">
        <v>165.16499999999999</v>
      </c>
      <c r="I19" s="31">
        <v>634.93500000000006</v>
      </c>
      <c r="K19" s="133">
        <f t="shared" si="0"/>
        <v>2.8442466624284815</v>
      </c>
      <c r="M19" s="126" t="s">
        <v>88</v>
      </c>
      <c r="N19" s="33">
        <f t="shared" si="1"/>
        <v>4.6289221793592216E-3</v>
      </c>
      <c r="O19" s="33">
        <f t="shared" si="2"/>
        <v>5.5233615421945628E-3</v>
      </c>
      <c r="P19" s="33">
        <f t="shared" si="3"/>
        <v>4.836863808403603E-3</v>
      </c>
      <c r="Q19" s="33">
        <f t="shared" si="4"/>
        <v>7.7295186124604039E-3</v>
      </c>
      <c r="R19" s="33">
        <f t="shared" si="5"/>
        <v>8.1975847681721014E-3</v>
      </c>
      <c r="S19" s="33">
        <f t="shared" si="6"/>
        <v>9.3520514439235057E-3</v>
      </c>
      <c r="T19" s="33">
        <f t="shared" si="7"/>
        <v>3.3562334227680347E-3</v>
      </c>
      <c r="U19" s="33">
        <f t="shared" si="8"/>
        <v>1.0758546946770814E-2</v>
      </c>
    </row>
    <row r="20" spans="1:22" ht="20.100000000000001" customHeight="1" thickBot="1">
      <c r="A20" s="127" t="s">
        <v>19</v>
      </c>
      <c r="B20" s="128">
        <v>256.78500000000003</v>
      </c>
      <c r="C20" s="128">
        <v>415.70249999999999</v>
      </c>
      <c r="D20" s="128">
        <v>313.65750000000003</v>
      </c>
      <c r="E20" s="128">
        <v>545.13</v>
      </c>
      <c r="F20" s="128">
        <v>436.40999999999997</v>
      </c>
      <c r="G20" s="128">
        <v>480.72749999999996</v>
      </c>
      <c r="H20" s="128">
        <v>454.40249999999992</v>
      </c>
      <c r="I20" s="128">
        <v>538.9575000000001</v>
      </c>
      <c r="J20" s="20"/>
      <c r="K20" s="96">
        <f t="shared" si="0"/>
        <v>0.18607952200967245</v>
      </c>
      <c r="L20" s="20"/>
      <c r="M20" s="127" t="s">
        <v>19</v>
      </c>
      <c r="N20" s="135">
        <f t="shared" si="1"/>
        <v>8.0449257653249263E-3</v>
      </c>
      <c r="O20" s="135">
        <f t="shared" si="2"/>
        <v>1.174087670946186E-2</v>
      </c>
      <c r="P20" s="135">
        <f t="shared" si="3"/>
        <v>7.0686124098000179E-3</v>
      </c>
      <c r="Q20" s="135">
        <f t="shared" si="4"/>
        <v>1.2136796950271594E-2</v>
      </c>
      <c r="R20" s="135">
        <f t="shared" si="5"/>
        <v>8.9483559541214518E-3</v>
      </c>
      <c r="S20" s="135">
        <f t="shared" si="6"/>
        <v>1.1478217704525983E-2</v>
      </c>
      <c r="T20" s="135">
        <f t="shared" si="7"/>
        <v>9.2336806096288658E-3</v>
      </c>
      <c r="U20" s="135">
        <f t="shared" si="8"/>
        <v>9.1322726988813524E-3</v>
      </c>
      <c r="V20" s="20"/>
    </row>
    <row r="21" spans="1:22" ht="20.100000000000001" customHeight="1">
      <c r="A21" s="126" t="s">
        <v>87</v>
      </c>
      <c r="B21" s="31">
        <v>228.42750000000001</v>
      </c>
      <c r="C21" s="31">
        <v>338.49</v>
      </c>
      <c r="D21" s="31">
        <v>233.83500000000001</v>
      </c>
      <c r="E21" s="31">
        <v>454.15499999999997</v>
      </c>
      <c r="F21" s="31">
        <v>373.75499999999994</v>
      </c>
      <c r="G21" s="31">
        <v>359.19</v>
      </c>
      <c r="H21" s="31">
        <v>322.43249999999995</v>
      </c>
      <c r="I21" s="31">
        <v>385.22250000000008</v>
      </c>
      <c r="K21" s="132">
        <f t="shared" si="0"/>
        <v>0.19473843362564303</v>
      </c>
      <c r="M21" s="126" t="s">
        <v>87</v>
      </c>
      <c r="N21" s="33">
        <f t="shared" si="1"/>
        <v>7.1565016658245596E-3</v>
      </c>
      <c r="O21" s="33">
        <f t="shared" si="2"/>
        <v>9.560128595295302E-3</v>
      </c>
      <c r="P21" s="33">
        <f t="shared" si="3"/>
        <v>5.2697256811827771E-3</v>
      </c>
      <c r="Q21" s="33">
        <f t="shared" si="4"/>
        <v>1.0111325773578038E-2</v>
      </c>
      <c r="R21" s="33">
        <f t="shared" si="5"/>
        <v>7.6636483573535499E-3</v>
      </c>
      <c r="S21" s="33">
        <f t="shared" si="6"/>
        <v>8.5762953383958437E-3</v>
      </c>
      <c r="T21" s="33">
        <f t="shared" si="7"/>
        <v>6.5519857904922608E-3</v>
      </c>
      <c r="U21" s="33">
        <f t="shared" si="8"/>
        <v>6.5273364221572604E-3</v>
      </c>
    </row>
    <row r="22" spans="1:22" ht="20.100000000000001" customHeight="1" thickBot="1">
      <c r="A22" s="126" t="s">
        <v>56</v>
      </c>
      <c r="B22" s="31">
        <v>28.357500000000002</v>
      </c>
      <c r="C22" s="31">
        <v>77.212500000000006</v>
      </c>
      <c r="D22" s="31">
        <v>79.822499999999991</v>
      </c>
      <c r="E22" s="31">
        <v>90.974999999999994</v>
      </c>
      <c r="F22" s="31">
        <v>62.655000000000001</v>
      </c>
      <c r="G22" s="31">
        <v>121.53749999999999</v>
      </c>
      <c r="H22" s="31">
        <v>131.97</v>
      </c>
      <c r="I22" s="31">
        <v>153.73500000000001</v>
      </c>
      <c r="K22" s="133">
        <f t="shared" si="0"/>
        <v>0.16492384632871118</v>
      </c>
      <c r="M22" s="126" t="s">
        <v>56</v>
      </c>
      <c r="N22" s="33">
        <f t="shared" si="1"/>
        <v>8.8842409950036635E-4</v>
      </c>
      <c r="O22" s="33">
        <f t="shared" si="2"/>
        <v>2.1807481141665592E-3</v>
      </c>
      <c r="P22" s="33">
        <f t="shared" si="3"/>
        <v>1.7988867286172394E-3</v>
      </c>
      <c r="Q22" s="33">
        <f t="shared" si="4"/>
        <v>2.0254711766935561E-3</v>
      </c>
      <c r="R22" s="33">
        <f t="shared" si="5"/>
        <v>1.2847075967679009E-3</v>
      </c>
      <c r="S22" s="33">
        <f t="shared" si="6"/>
        <v>2.9019223661301396E-3</v>
      </c>
      <c r="T22" s="33">
        <f t="shared" si="7"/>
        <v>2.6816948191366063E-3</v>
      </c>
      <c r="U22" s="33">
        <f t="shared" si="8"/>
        <v>2.6049362767240915E-3</v>
      </c>
    </row>
    <row r="23" spans="1:22" ht="20.100000000000001" customHeight="1" thickBot="1">
      <c r="A23" s="127" t="s">
        <v>21</v>
      </c>
      <c r="B23" s="128">
        <v>5.3774999999999995</v>
      </c>
      <c r="C23" s="128">
        <v>150.33750000000001</v>
      </c>
      <c r="D23" s="128">
        <v>62.797500000000007</v>
      </c>
      <c r="E23" s="128">
        <v>92.332499999999996</v>
      </c>
      <c r="F23" s="128">
        <v>91.987499999999997</v>
      </c>
      <c r="G23" s="128">
        <v>32.1</v>
      </c>
      <c r="H23" s="128">
        <v>201.6525</v>
      </c>
      <c r="I23" s="128">
        <v>192.54749999999999</v>
      </c>
      <c r="J23" s="20"/>
      <c r="K23" s="96">
        <f t="shared" si="0"/>
        <v>-4.515193216052376E-2</v>
      </c>
      <c r="M23" s="127" t="s">
        <v>21</v>
      </c>
      <c r="N23" s="135">
        <f t="shared" si="1"/>
        <v>1.6847396967515542E-4</v>
      </c>
      <c r="O23" s="135">
        <f t="shared" si="2"/>
        <v>4.2460510877580064E-3</v>
      </c>
      <c r="P23" s="135">
        <f t="shared" si="3"/>
        <v>1.4152098636392135E-3</v>
      </c>
      <c r="Q23" s="135">
        <f t="shared" si="4"/>
        <v>2.0556946130481754E-3</v>
      </c>
      <c r="R23" s="135">
        <f t="shared" si="5"/>
        <v>1.8861549765810753E-3</v>
      </c>
      <c r="S23" s="135">
        <f t="shared" si="6"/>
        <v>7.664441670494908E-4</v>
      </c>
      <c r="T23" s="135">
        <f t="shared" si="7"/>
        <v>4.0976772335829699E-3</v>
      </c>
      <c r="U23" s="135">
        <f t="shared" si="8"/>
        <v>3.2625880101638007E-3</v>
      </c>
      <c r="V23" s="20"/>
    </row>
    <row r="24" spans="1:22" ht="20.100000000000001" customHeight="1">
      <c r="A24" s="126" t="s">
        <v>87</v>
      </c>
      <c r="B24" s="31">
        <v>0.51</v>
      </c>
      <c r="C24" s="31">
        <v>136.41</v>
      </c>
      <c r="D24" s="31">
        <v>24.21</v>
      </c>
      <c r="E24" s="31">
        <v>56.594999999999999</v>
      </c>
      <c r="F24" s="31">
        <v>23.564999999999998</v>
      </c>
      <c r="G24" s="31"/>
      <c r="H24" s="31">
        <v>15</v>
      </c>
      <c r="I24" s="31">
        <v>22.852499999999999</v>
      </c>
      <c r="K24" s="132">
        <f t="shared" si="0"/>
        <v>0.52349999999999997</v>
      </c>
      <c r="M24" s="126" t="s">
        <v>87</v>
      </c>
      <c r="N24" s="33">
        <f t="shared" si="1"/>
        <v>1.5978005492204421E-5</v>
      </c>
      <c r="O24" s="33">
        <f t="shared" si="2"/>
        <v>3.8526903060185887E-3</v>
      </c>
      <c r="P24" s="33">
        <f t="shared" si="3"/>
        <v>5.4559864323747533E-4</v>
      </c>
      <c r="Q24" s="33">
        <f t="shared" si="4"/>
        <v>1.2600334294583326E-3</v>
      </c>
      <c r="R24" s="33">
        <f t="shared" si="5"/>
        <v>4.8318784642623221E-4</v>
      </c>
      <c r="S24" s="33">
        <f t="shared" si="6"/>
        <v>0</v>
      </c>
      <c r="T24" s="33">
        <f t="shared" si="7"/>
        <v>3.0480732202052812E-4</v>
      </c>
      <c r="U24" s="33">
        <f t="shared" si="8"/>
        <v>3.8722025735087842E-4</v>
      </c>
    </row>
    <row r="25" spans="1:22" ht="20.100000000000001" customHeight="1" thickBot="1">
      <c r="A25" s="126" t="s">
        <v>88</v>
      </c>
      <c r="B25" s="31">
        <v>4.8674999999999997</v>
      </c>
      <c r="C25" s="31">
        <v>13.927499999999998</v>
      </c>
      <c r="D25" s="31">
        <v>38.587500000000006</v>
      </c>
      <c r="E25" s="31">
        <v>35.737499999999997</v>
      </c>
      <c r="F25" s="31">
        <v>68.422499999999999</v>
      </c>
      <c r="G25" s="31">
        <v>32.1</v>
      </c>
      <c r="H25" s="31">
        <v>186.6525</v>
      </c>
      <c r="I25" s="31">
        <v>169.69499999999999</v>
      </c>
      <c r="K25" s="133">
        <f t="shared" si="0"/>
        <v>-9.0850644915015918E-2</v>
      </c>
      <c r="M25" s="126" t="s">
        <v>88</v>
      </c>
      <c r="N25" s="33">
        <f t="shared" si="1"/>
        <v>1.5249596418295101E-4</v>
      </c>
      <c r="O25" s="33">
        <f t="shared" si="2"/>
        <v>3.9336078173941711E-4</v>
      </c>
      <c r="P25" s="33">
        <f t="shared" si="3"/>
        <v>8.6961122040173815E-4</v>
      </c>
      <c r="Q25" s="33">
        <f t="shared" si="4"/>
        <v>7.956611835898429E-4</v>
      </c>
      <c r="R25" s="33">
        <f t="shared" si="5"/>
        <v>1.402967130154843E-3</v>
      </c>
      <c r="S25" s="33">
        <f t="shared" si="6"/>
        <v>7.664441670494908E-4</v>
      </c>
      <c r="T25" s="33">
        <f t="shared" si="7"/>
        <v>3.7928699115624413E-3</v>
      </c>
      <c r="U25" s="33">
        <f t="shared" si="8"/>
        <v>2.8753677528129224E-3</v>
      </c>
    </row>
    <row r="26" spans="1:22" ht="20.100000000000001" customHeight="1" thickBot="1">
      <c r="A26" s="127" t="s">
        <v>57</v>
      </c>
      <c r="B26" s="128"/>
      <c r="C26" s="128"/>
      <c r="D26" s="128"/>
      <c r="E26" s="128"/>
      <c r="F26" s="128"/>
      <c r="G26" s="128">
        <v>10.5</v>
      </c>
      <c r="H26" s="128">
        <v>107.3625</v>
      </c>
      <c r="I26" s="128">
        <v>51.629999999999995</v>
      </c>
      <c r="J26" s="20"/>
      <c r="K26" s="96">
        <f t="shared" si="0"/>
        <v>-0.51910583304226343</v>
      </c>
      <c r="M26" s="127" t="s">
        <v>57</v>
      </c>
      <c r="N26" s="135">
        <f t="shared" si="1"/>
        <v>0</v>
      </c>
      <c r="O26" s="135">
        <f t="shared" si="2"/>
        <v>0</v>
      </c>
      <c r="P26" s="135">
        <f t="shared" si="3"/>
        <v>0</v>
      </c>
      <c r="Q26" s="135">
        <f t="shared" si="4"/>
        <v>0</v>
      </c>
      <c r="R26" s="135">
        <f t="shared" si="5"/>
        <v>0</v>
      </c>
      <c r="S26" s="135">
        <f t="shared" si="6"/>
        <v>2.5070603595076803E-4</v>
      </c>
      <c r="T26" s="135">
        <f t="shared" si="7"/>
        <v>2.1816584073619297E-3</v>
      </c>
      <c r="U26" s="135">
        <f t="shared" si="8"/>
        <v>8.7483565855052403E-4</v>
      </c>
      <c r="V26" s="20"/>
    </row>
    <row r="27" spans="1:22" ht="20.100000000000001" customHeight="1" thickBot="1">
      <c r="A27" s="126" t="s">
        <v>88</v>
      </c>
      <c r="B27" s="31"/>
      <c r="C27" s="31"/>
      <c r="D27" s="31"/>
      <c r="E27" s="31"/>
      <c r="F27" s="31"/>
      <c r="G27" s="31">
        <v>10.5</v>
      </c>
      <c r="H27" s="31">
        <v>107.3625</v>
      </c>
      <c r="I27" s="31">
        <v>51.629999999999995</v>
      </c>
      <c r="K27" s="134">
        <f t="shared" si="0"/>
        <v>-0.51910583304226343</v>
      </c>
      <c r="M27" s="126" t="s">
        <v>88</v>
      </c>
      <c r="N27" s="33">
        <f t="shared" si="1"/>
        <v>0</v>
      </c>
      <c r="O27" s="33">
        <f t="shared" si="2"/>
        <v>0</v>
      </c>
      <c r="P27" s="33">
        <f t="shared" si="3"/>
        <v>0</v>
      </c>
      <c r="Q27" s="33">
        <f t="shared" si="4"/>
        <v>0</v>
      </c>
      <c r="R27" s="33">
        <f t="shared" si="5"/>
        <v>0</v>
      </c>
      <c r="S27" s="33">
        <f t="shared" si="6"/>
        <v>2.5070603595076803E-4</v>
      </c>
      <c r="T27" s="33">
        <f t="shared" si="7"/>
        <v>2.1816584073619297E-3</v>
      </c>
      <c r="U27" s="33">
        <f t="shared" si="8"/>
        <v>8.7483565855052403E-4</v>
      </c>
    </row>
    <row r="28" spans="1:22" ht="20.100000000000001" customHeight="1" thickBot="1">
      <c r="A28" s="127" t="s">
        <v>47</v>
      </c>
      <c r="B28" s="128"/>
      <c r="C28" s="128"/>
      <c r="D28" s="128"/>
      <c r="E28" s="128"/>
      <c r="F28" s="128">
        <v>45.494999999999997</v>
      </c>
      <c r="G28" s="128"/>
      <c r="H28" s="128">
        <v>165</v>
      </c>
      <c r="I28" s="128">
        <v>19.995000000000001</v>
      </c>
      <c r="J28" s="20"/>
      <c r="K28" s="96">
        <f t="shared" si="0"/>
        <v>-0.87881818181818183</v>
      </c>
      <c r="M28" s="127" t="s">
        <v>47</v>
      </c>
      <c r="N28" s="135">
        <f t="shared" si="1"/>
        <v>0</v>
      </c>
      <c r="O28" s="135">
        <f t="shared" si="2"/>
        <v>0</v>
      </c>
      <c r="P28" s="135">
        <f t="shared" si="3"/>
        <v>0</v>
      </c>
      <c r="Q28" s="135">
        <f t="shared" si="4"/>
        <v>0</v>
      </c>
      <c r="R28" s="135">
        <f t="shared" si="5"/>
        <v>9.3285088364784363E-4</v>
      </c>
      <c r="S28" s="135">
        <f t="shared" si="6"/>
        <v>0</v>
      </c>
      <c r="T28" s="135">
        <f t="shared" si="7"/>
        <v>3.3528805422258093E-3</v>
      </c>
      <c r="U28" s="135">
        <f t="shared" si="8"/>
        <v>3.3880183987444762E-4</v>
      </c>
      <c r="V28" s="20"/>
    </row>
    <row r="29" spans="1:22" ht="20.100000000000001" customHeight="1" thickBot="1">
      <c r="A29" s="126" t="s">
        <v>87</v>
      </c>
      <c r="B29" s="31"/>
      <c r="C29" s="31"/>
      <c r="D29" s="31"/>
      <c r="E29" s="31"/>
      <c r="F29" s="31">
        <v>45.494999999999997</v>
      </c>
      <c r="G29" s="31"/>
      <c r="H29" s="31">
        <v>165</v>
      </c>
      <c r="I29" s="31">
        <v>19.995000000000001</v>
      </c>
      <c r="K29" s="134">
        <f t="shared" si="0"/>
        <v>-0.87881818181818183</v>
      </c>
      <c r="M29" s="126" t="s">
        <v>87</v>
      </c>
      <c r="N29" s="33">
        <f t="shared" si="1"/>
        <v>0</v>
      </c>
      <c r="O29" s="33">
        <f t="shared" si="2"/>
        <v>0</v>
      </c>
      <c r="P29" s="33">
        <f t="shared" si="3"/>
        <v>0</v>
      </c>
      <c r="Q29" s="33">
        <f t="shared" si="4"/>
        <v>0</v>
      </c>
      <c r="R29" s="33">
        <f t="shared" si="5"/>
        <v>9.3285088364784363E-4</v>
      </c>
      <c r="S29" s="33">
        <f t="shared" si="6"/>
        <v>0</v>
      </c>
      <c r="T29" s="33">
        <f t="shared" si="7"/>
        <v>3.3528805422258093E-3</v>
      </c>
      <c r="U29" s="33">
        <f t="shared" si="8"/>
        <v>3.3880183987444762E-4</v>
      </c>
    </row>
    <row r="30" spans="1:22" ht="20.100000000000001" customHeight="1" thickBot="1">
      <c r="A30" s="127" t="s">
        <v>20</v>
      </c>
      <c r="B30" s="128">
        <v>255.97499999999999</v>
      </c>
      <c r="C30" s="128">
        <v>215.32499999999999</v>
      </c>
      <c r="D30" s="128">
        <v>86.58</v>
      </c>
      <c r="E30" s="128"/>
      <c r="F30" s="128"/>
      <c r="G30" s="128">
        <v>225.07499999999999</v>
      </c>
      <c r="H30" s="128">
        <v>105.97499999999999</v>
      </c>
      <c r="I30" s="128">
        <v>13.5</v>
      </c>
      <c r="J30" s="20"/>
      <c r="K30" s="96">
        <f t="shared" si="0"/>
        <v>-0.87261146496815289</v>
      </c>
      <c r="M30" s="127" t="s">
        <v>20</v>
      </c>
      <c r="N30" s="135">
        <f t="shared" si="1"/>
        <v>8.0195489330725997E-3</v>
      </c>
      <c r="O30" s="135">
        <f t="shared" si="2"/>
        <v>6.0815229099292767E-3</v>
      </c>
      <c r="P30" s="135">
        <f t="shared" si="3"/>
        <v>1.9511743300908969E-3</v>
      </c>
      <c r="Q30" s="135">
        <f t="shared" si="4"/>
        <v>0</v>
      </c>
      <c r="R30" s="135">
        <f t="shared" si="5"/>
        <v>0</v>
      </c>
      <c r="S30" s="135">
        <f t="shared" si="6"/>
        <v>5.3740629563446768E-3</v>
      </c>
      <c r="T30" s="135">
        <f t="shared" si="7"/>
        <v>2.1534637300750308E-3</v>
      </c>
      <c r="U30" s="135">
        <f t="shared" si="8"/>
        <v>2.2874842902250776E-4</v>
      </c>
      <c r="V30" s="20"/>
    </row>
    <row r="31" spans="1:22" ht="20.100000000000001" customHeight="1">
      <c r="A31" s="126" t="s">
        <v>87</v>
      </c>
      <c r="B31" s="31">
        <v>44.475000000000001</v>
      </c>
      <c r="C31" s="31">
        <v>110.325</v>
      </c>
      <c r="D31" s="31">
        <v>86.58</v>
      </c>
      <c r="E31" s="31"/>
      <c r="F31" s="31"/>
      <c r="G31" s="31">
        <v>60.375</v>
      </c>
      <c r="H31" s="31">
        <v>105.97499999999999</v>
      </c>
      <c r="I31" s="31">
        <v>13.5</v>
      </c>
      <c r="K31" s="132">
        <f t="shared" si="0"/>
        <v>-0.87261146496815289</v>
      </c>
      <c r="M31" s="126" t="s">
        <v>87</v>
      </c>
      <c r="N31" s="33">
        <f t="shared" si="1"/>
        <v>1.3933760671878267E-3</v>
      </c>
      <c r="O31" s="33">
        <f t="shared" si="2"/>
        <v>3.1159596657979681E-3</v>
      </c>
      <c r="P31" s="33">
        <f t="shared" si="3"/>
        <v>1.9511743300908969E-3</v>
      </c>
      <c r="Q31" s="33">
        <f t="shared" si="4"/>
        <v>0</v>
      </c>
      <c r="R31" s="33">
        <f t="shared" si="5"/>
        <v>0</v>
      </c>
      <c r="S31" s="33">
        <f t="shared" si="6"/>
        <v>1.4415597067169161E-3</v>
      </c>
      <c r="T31" s="33">
        <f t="shared" si="7"/>
        <v>2.1534637300750308E-3</v>
      </c>
      <c r="U31" s="33">
        <f t="shared" si="8"/>
        <v>2.2874842902250776E-4</v>
      </c>
    </row>
    <row r="32" spans="1:22" ht="20.100000000000001" customHeight="1">
      <c r="A32" s="126" t="s">
        <v>88</v>
      </c>
      <c r="B32" s="31">
        <v>211.5</v>
      </c>
      <c r="C32" s="31">
        <v>105</v>
      </c>
      <c r="D32" s="31"/>
      <c r="E32" s="31"/>
      <c r="F32" s="31"/>
      <c r="G32" s="31">
        <v>164.7</v>
      </c>
      <c r="H32" s="31"/>
      <c r="I32" s="31"/>
      <c r="K32" s="132"/>
      <c r="M32" s="126" t="s">
        <v>88</v>
      </c>
      <c r="N32" s="33">
        <f t="shared" si="1"/>
        <v>6.6261728658847741E-3</v>
      </c>
      <c r="O32" s="33">
        <f t="shared" si="2"/>
        <v>2.965563244131309E-3</v>
      </c>
      <c r="P32" s="33">
        <f t="shared" si="3"/>
        <v>0</v>
      </c>
      <c r="Q32" s="33">
        <f t="shared" si="4"/>
        <v>0</v>
      </c>
      <c r="R32" s="33">
        <f t="shared" si="5"/>
        <v>0</v>
      </c>
      <c r="S32" s="33">
        <f t="shared" si="6"/>
        <v>3.9325032496277607E-3</v>
      </c>
      <c r="T32" s="33">
        <f t="shared" si="7"/>
        <v>0</v>
      </c>
      <c r="U32" s="33">
        <f t="shared" si="8"/>
        <v>0</v>
      </c>
    </row>
    <row r="33" spans="1:22" ht="20.100000000000001" customHeight="1">
      <c r="A33" s="129" t="s">
        <v>0</v>
      </c>
      <c r="B33" s="130">
        <v>31918.877499999995</v>
      </c>
      <c r="C33" s="130">
        <v>35406.427500000005</v>
      </c>
      <c r="D33" s="130">
        <v>44373.277500000018</v>
      </c>
      <c r="E33" s="130">
        <v>44915.474999999999</v>
      </c>
      <c r="F33" s="130">
        <v>48769.852500000001</v>
      </c>
      <c r="G33" s="130">
        <v>41881.72</v>
      </c>
      <c r="H33" s="130">
        <v>49211.416250000002</v>
      </c>
      <c r="I33" s="130">
        <v>59016.798750000002</v>
      </c>
      <c r="J33" s="131"/>
      <c r="K33" s="37">
        <f t="shared" si="0"/>
        <v>0.19925015874746338</v>
      </c>
      <c r="M33" s="129" t="s">
        <v>0</v>
      </c>
      <c r="N33" s="136">
        <f>N4+N7+N9+N12+N15+N17+N20+N23+N26+N28+N30</f>
        <v>1.0000000000000002</v>
      </c>
      <c r="O33" s="136">
        <f t="shared" ref="O33:U33" si="9">O4+O7+O9+O12+O15+O17+O20+O23+O26+O28+O30</f>
        <v>0.99999999999999978</v>
      </c>
      <c r="P33" s="136">
        <f t="shared" si="9"/>
        <v>0.99999999999999978</v>
      </c>
      <c r="Q33" s="136">
        <f t="shared" si="9"/>
        <v>1</v>
      </c>
      <c r="R33" s="136">
        <f t="shared" si="9"/>
        <v>1</v>
      </c>
      <c r="S33" s="136">
        <f t="shared" si="9"/>
        <v>1</v>
      </c>
      <c r="T33" s="136">
        <f t="shared" si="9"/>
        <v>1</v>
      </c>
      <c r="U33" s="136">
        <f t="shared" si="9"/>
        <v>1</v>
      </c>
      <c r="V33" s="131"/>
    </row>
    <row r="34" spans="1:22" ht="20.100000000000001" customHeight="1">
      <c r="A34" s="126" t="s">
        <v>87</v>
      </c>
      <c r="B34" s="31">
        <f>B5+B8+B10+B13+B16+B18+B21+B24+B29+B31</f>
        <v>23583.714999999997</v>
      </c>
      <c r="C34" s="31">
        <f t="shared" ref="C34:I34" si="10">C5+C8+C10+C13+C16+C18+C21+C24+C29+C31</f>
        <v>21975.787500000002</v>
      </c>
      <c r="D34" s="31">
        <f t="shared" si="10"/>
        <v>31049.3475</v>
      </c>
      <c r="E34" s="31">
        <f t="shared" si="10"/>
        <v>32055.21</v>
      </c>
      <c r="F34" s="31">
        <f t="shared" si="10"/>
        <v>39504.254999999997</v>
      </c>
      <c r="G34" s="31">
        <f t="shared" si="10"/>
        <v>35589.322500000009</v>
      </c>
      <c r="H34" s="31">
        <f t="shared" si="10"/>
        <v>41558.676249999997</v>
      </c>
      <c r="I34" s="31">
        <f t="shared" si="10"/>
        <v>50741.18250000001</v>
      </c>
      <c r="K34" s="32">
        <f t="shared" si="0"/>
        <v>0.2209528088614231</v>
      </c>
      <c r="M34" s="126" t="s">
        <v>87</v>
      </c>
      <c r="N34" s="33">
        <f>B34/B33</f>
        <v>0.73886417215016409</v>
      </c>
      <c r="O34" s="33">
        <f t="shared" ref="O34:U34" si="11">C34/C33</f>
        <v>0.62067226353181215</v>
      </c>
      <c r="P34" s="33">
        <f t="shared" si="11"/>
        <v>0.69973076701399817</v>
      </c>
      <c r="Q34" s="33">
        <f t="shared" si="11"/>
        <v>0.71367852616497984</v>
      </c>
      <c r="R34" s="33">
        <f t="shared" si="11"/>
        <v>0.81001382975271452</v>
      </c>
      <c r="S34" s="33">
        <f t="shared" si="11"/>
        <v>0.84975790153795039</v>
      </c>
      <c r="T34" s="33">
        <f t="shared" si="11"/>
        <v>0.84449258763204149</v>
      </c>
      <c r="U34" s="33">
        <f t="shared" si="11"/>
        <v>0.85977524323106402</v>
      </c>
    </row>
    <row r="35" spans="1:22" ht="20.100000000000001" customHeight="1">
      <c r="A35" s="126" t="s">
        <v>88</v>
      </c>
      <c r="B35" s="31">
        <f>B6+B11+B14+B19+B22+B25+B32+B27</f>
        <v>8335.1625000000004</v>
      </c>
      <c r="C35" s="31">
        <f t="shared" ref="C35:I35" si="12">C6+C11+C14+C19+C22+C25+C32+C27</f>
        <v>13430.639999999998</v>
      </c>
      <c r="D35" s="31">
        <f t="shared" si="12"/>
        <v>13323.93</v>
      </c>
      <c r="E35" s="31">
        <f t="shared" si="12"/>
        <v>12860.264999999999</v>
      </c>
      <c r="F35" s="31">
        <f t="shared" si="12"/>
        <v>9265.5975000000017</v>
      </c>
      <c r="G35" s="31">
        <f t="shared" si="12"/>
        <v>6292.3975</v>
      </c>
      <c r="H35" s="31">
        <f t="shared" si="12"/>
        <v>7652.7400000000007</v>
      </c>
      <c r="I35" s="31">
        <f t="shared" si="12"/>
        <v>8275.6162499999991</v>
      </c>
      <c r="K35" s="32">
        <f t="shared" si="0"/>
        <v>8.1392579651209676E-2</v>
      </c>
      <c r="M35" s="126" t="s">
        <v>88</v>
      </c>
      <c r="N35" s="33">
        <f>B35/B33</f>
        <v>0.26113582784983591</v>
      </c>
      <c r="O35" s="33">
        <f t="shared" ref="O35:U35" si="13">C35/C33</f>
        <v>0.37932773646818774</v>
      </c>
      <c r="P35" s="33">
        <f t="shared" si="13"/>
        <v>0.30026923298600144</v>
      </c>
      <c r="Q35" s="33">
        <f t="shared" si="13"/>
        <v>0.2863214738350201</v>
      </c>
      <c r="R35" s="33">
        <f t="shared" si="13"/>
        <v>0.18998617024728548</v>
      </c>
      <c r="S35" s="33">
        <f t="shared" si="13"/>
        <v>0.15024209846204978</v>
      </c>
      <c r="T35" s="33">
        <f t="shared" si="13"/>
        <v>0.15550741236795843</v>
      </c>
      <c r="U35" s="33">
        <f t="shared" si="13"/>
        <v>0.14022475676893606</v>
      </c>
    </row>
    <row r="36" spans="1:22" ht="21.95" customHeight="1">
      <c r="K36" s="32"/>
    </row>
    <row r="38" spans="1:22">
      <c r="A38" t="s">
        <v>89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72471027-BCA3-441D-B1CE-155D861713F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K4:K36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45"/>
  <sheetViews>
    <sheetView showGridLines="0" workbookViewId="0">
      <selection activeCell="K43" sqref="K43:K44"/>
    </sheetView>
  </sheetViews>
  <sheetFormatPr defaultRowHeight="15"/>
  <cols>
    <col min="1" max="1" width="24.5703125" customWidth="1"/>
    <col min="10" max="10" width="1.7109375" customWidth="1"/>
    <col min="11" max="11" width="11.28515625" customWidth="1"/>
    <col min="12" max="12" width="5" customWidth="1"/>
    <col min="13" max="13" width="23.5703125" customWidth="1"/>
  </cols>
  <sheetData>
    <row r="1" spans="1:21">
      <c r="A1" s="20" t="s">
        <v>65</v>
      </c>
    </row>
    <row r="3" spans="1:21" ht="29.25" customHeight="1">
      <c r="A3" s="29" t="s">
        <v>1</v>
      </c>
      <c r="B3" s="29">
        <v>2015</v>
      </c>
      <c r="C3" s="29">
        <v>2016</v>
      </c>
      <c r="D3" s="29">
        <v>2017</v>
      </c>
      <c r="E3" s="29">
        <v>2018</v>
      </c>
      <c r="F3" s="29">
        <v>2019</v>
      </c>
      <c r="G3" s="29">
        <v>2020</v>
      </c>
      <c r="H3" s="29">
        <v>2021</v>
      </c>
      <c r="I3" s="29">
        <v>2022</v>
      </c>
      <c r="K3" s="102" t="s">
        <v>78</v>
      </c>
      <c r="M3" s="29" t="s">
        <v>1</v>
      </c>
      <c r="N3" s="29">
        <v>2015</v>
      </c>
      <c r="O3" s="29">
        <v>2016</v>
      </c>
      <c r="P3" s="29">
        <v>2017</v>
      </c>
      <c r="Q3" s="29">
        <v>2018</v>
      </c>
      <c r="R3" s="29">
        <v>2019</v>
      </c>
      <c r="S3" s="29">
        <v>2020</v>
      </c>
      <c r="T3" s="29">
        <v>2021</v>
      </c>
      <c r="U3" s="29">
        <v>2022</v>
      </c>
    </row>
    <row r="4" spans="1:21" ht="20.100000000000001" customHeight="1">
      <c r="A4" t="s">
        <v>14</v>
      </c>
      <c r="B4" s="31">
        <v>13015.477500000001</v>
      </c>
      <c r="C4" s="31">
        <v>13036.5375</v>
      </c>
      <c r="D4" s="31">
        <v>17087.129999999997</v>
      </c>
      <c r="E4" s="31">
        <v>16343.954999999998</v>
      </c>
      <c r="F4" s="31">
        <v>23803.530000000006</v>
      </c>
      <c r="G4" s="31">
        <v>16186.607500000002</v>
      </c>
      <c r="H4" s="31">
        <v>21959.891250000001</v>
      </c>
      <c r="I4" s="31">
        <v>23131.436249999999</v>
      </c>
      <c r="K4" s="32">
        <f>(I4-H4)/H4</f>
        <v>5.3349307911531585E-2</v>
      </c>
      <c r="M4" t="s">
        <v>14</v>
      </c>
      <c r="N4" s="33">
        <f t="shared" ref="N4:N14" si="0">B4/$B$15</f>
        <v>0.40776739407580986</v>
      </c>
      <c r="O4" s="33">
        <f t="shared" ref="O4:O14" si="1">C4/$C$15</f>
        <v>0.36819691848323299</v>
      </c>
      <c r="P4" s="33">
        <f t="shared" ref="P4:P14" si="2">D4/$D$15</f>
        <v>0.38507703200422821</v>
      </c>
      <c r="Q4" s="33">
        <f t="shared" ref="Q4:Q14" si="3">E4/$E$15</f>
        <v>0.36388249261529576</v>
      </c>
      <c r="R4" s="33">
        <f t="shared" ref="R4:R14" si="4">F4/$F$15</f>
        <v>0.48807877776542385</v>
      </c>
      <c r="S4" s="33">
        <f t="shared" ref="S4:S14" si="5">G4/$G$15</f>
        <v>0.38648382874437825</v>
      </c>
      <c r="T4" s="33">
        <f t="shared" ref="T4:T14" si="6">H4/$H$15</f>
        <v>0.4462357095849685</v>
      </c>
      <c r="U4" s="33">
        <f t="shared" ref="U4:U14" si="7">I4/$I$15</f>
        <v>0.39194664468309537</v>
      </c>
    </row>
    <row r="5" spans="1:21" ht="20.100000000000001" customHeight="1">
      <c r="A5" t="s">
        <v>15</v>
      </c>
      <c r="B5" s="31">
        <v>8488.125</v>
      </c>
      <c r="C5" s="31">
        <v>7656.8099999999995</v>
      </c>
      <c r="D5" s="31">
        <v>13374.3225</v>
      </c>
      <c r="E5" s="31">
        <v>16491.802499999998</v>
      </c>
      <c r="F5" s="31">
        <v>11398.785</v>
      </c>
      <c r="G5" s="31">
        <v>10564.8225</v>
      </c>
      <c r="H5" s="31">
        <v>15179.04</v>
      </c>
      <c r="I5" s="31">
        <v>20959.852500000001</v>
      </c>
      <c r="K5" s="32">
        <f t="shared" ref="K5:K15" si="8">(I5-H5)/H5</f>
        <v>0.38084177260221991</v>
      </c>
      <c r="M5" t="s">
        <v>15</v>
      </c>
      <c r="N5" s="33">
        <f t="shared" si="0"/>
        <v>0.2659280546441522</v>
      </c>
      <c r="O5" s="33">
        <f t="shared" si="1"/>
        <v>0.21625480288854329</v>
      </c>
      <c r="P5" s="33">
        <f t="shared" si="2"/>
        <v>0.30140488270220744</v>
      </c>
      <c r="Q5" s="33">
        <f t="shared" si="3"/>
        <v>0.36717417549296766</v>
      </c>
      <c r="R5" s="33">
        <f t="shared" si="4"/>
        <v>0.23372605032996557</v>
      </c>
      <c r="S5" s="33">
        <f t="shared" si="5"/>
        <v>0.25225378757128408</v>
      </c>
      <c r="T5" s="33">
        <f t="shared" si="6"/>
        <v>0.30844550221616512</v>
      </c>
      <c r="U5" s="33">
        <f t="shared" si="7"/>
        <v>0.35515061717914675</v>
      </c>
    </row>
    <row r="6" spans="1:21" ht="20.100000000000001" customHeight="1">
      <c r="A6" t="s">
        <v>48</v>
      </c>
      <c r="B6" s="31">
        <v>5955.6925000000001</v>
      </c>
      <c r="C6" s="31">
        <v>9452.5049999999992</v>
      </c>
      <c r="D6" s="31">
        <v>8774.8349999999991</v>
      </c>
      <c r="E6" s="31">
        <v>6388.4475000000002</v>
      </c>
      <c r="F6" s="31">
        <v>7760.1224999999995</v>
      </c>
      <c r="G6" s="31">
        <v>9156.4125000000004</v>
      </c>
      <c r="H6" s="31">
        <v>6505.02</v>
      </c>
      <c r="I6" s="31">
        <v>8202.3075000000008</v>
      </c>
      <c r="K6" s="32">
        <f t="shared" si="8"/>
        <v>0.2609196435983287</v>
      </c>
      <c r="M6" t="s">
        <v>48</v>
      </c>
      <c r="N6" s="33">
        <f t="shared" si="0"/>
        <v>0.18658840681349148</v>
      </c>
      <c r="O6" s="33">
        <f t="shared" si="1"/>
        <v>0.26697144183778487</v>
      </c>
      <c r="P6" s="33">
        <f t="shared" si="2"/>
        <v>0.19775043662258213</v>
      </c>
      <c r="Q6" s="33">
        <f t="shared" si="3"/>
        <v>0.14223266034701851</v>
      </c>
      <c r="R6" s="33">
        <f t="shared" si="4"/>
        <v>0.15911720257919579</v>
      </c>
      <c r="S6" s="33">
        <f t="shared" si="5"/>
        <v>0.21862551251476778</v>
      </c>
      <c r="T6" s="33">
        <f t="shared" si="6"/>
        <v>0.13218518172599839</v>
      </c>
      <c r="U6" s="33">
        <f t="shared" si="7"/>
        <v>0.13898258925811355</v>
      </c>
    </row>
    <row r="7" spans="1:21" ht="20.100000000000001" customHeight="1">
      <c r="A7" t="s">
        <v>16</v>
      </c>
      <c r="B7" s="31">
        <v>2810.88</v>
      </c>
      <c r="C7" s="31">
        <v>3205.8224999999998</v>
      </c>
      <c r="D7" s="31">
        <v>3343.8224999999998</v>
      </c>
      <c r="E7" s="31">
        <v>3535.4474999999998</v>
      </c>
      <c r="F7" s="31">
        <v>3586.0649999999991</v>
      </c>
      <c r="G7" s="31">
        <v>3913.0124999999998</v>
      </c>
      <c r="H7" s="31">
        <v>3230.0349999999999</v>
      </c>
      <c r="I7" s="31">
        <v>3777.645</v>
      </c>
      <c r="K7" s="32">
        <f t="shared" si="8"/>
        <v>0.16953686260365605</v>
      </c>
      <c r="M7" t="s">
        <v>16</v>
      </c>
      <c r="N7" s="33">
        <f t="shared" si="0"/>
        <v>8.8063247211622661E-2</v>
      </c>
      <c r="O7" s="33">
        <f t="shared" si="1"/>
        <v>9.0543517840087059E-2</v>
      </c>
      <c r="P7" s="33">
        <f t="shared" si="2"/>
        <v>7.5356671591364874E-2</v>
      </c>
      <c r="Q7" s="33">
        <f t="shared" si="3"/>
        <v>7.8713349908912253E-2</v>
      </c>
      <c r="R7" s="33">
        <f t="shared" si="4"/>
        <v>7.353036386566883E-2</v>
      </c>
      <c r="S7" s="33">
        <f t="shared" si="5"/>
        <v>9.3430081190552822E-2</v>
      </c>
      <c r="T7" s="33">
        <f t="shared" si="6"/>
        <v>6.5635887892171757E-2</v>
      </c>
      <c r="U7" s="33">
        <f t="shared" si="7"/>
        <v>6.4009656233683793E-2</v>
      </c>
    </row>
    <row r="8" spans="1:21" ht="20.100000000000001" customHeight="1">
      <c r="A8" s="1" t="s">
        <v>17</v>
      </c>
      <c r="B8" s="31">
        <v>742.32</v>
      </c>
      <c r="C8" s="31">
        <v>987.35249999999996</v>
      </c>
      <c r="D8" s="31">
        <v>997.81499999999994</v>
      </c>
      <c r="E8" s="31">
        <v>1092.1575</v>
      </c>
      <c r="F8" s="31">
        <v>1181.2050000000002</v>
      </c>
      <c r="G8" s="31">
        <v>905.78250000000003</v>
      </c>
      <c r="H8" s="31">
        <v>1104.1224999999999</v>
      </c>
      <c r="I8" s="31">
        <v>1285.08</v>
      </c>
      <c r="K8" s="32">
        <f t="shared" si="8"/>
        <v>0.16389259343958662</v>
      </c>
      <c r="M8" s="1" t="s">
        <v>17</v>
      </c>
      <c r="N8" s="33">
        <f t="shared" si="0"/>
        <v>2.3256456935241539E-2</v>
      </c>
      <c r="O8" s="33">
        <f t="shared" si="1"/>
        <v>2.7886250314296743E-2</v>
      </c>
      <c r="P8" s="33">
        <f t="shared" si="2"/>
        <v>2.2486844700619648E-2</v>
      </c>
      <c r="Q8" s="33">
        <f t="shared" si="3"/>
        <v>2.4315839919315119E-2</v>
      </c>
      <c r="R8" s="33">
        <f t="shared" si="4"/>
        <v>2.421998303152547E-2</v>
      </c>
      <c r="S8" s="33">
        <f t="shared" si="5"/>
        <v>2.1627156191293004E-2</v>
      </c>
      <c r="T8" s="33">
        <f t="shared" si="6"/>
        <v>2.2436308160507366E-2</v>
      </c>
      <c r="U8" s="33">
        <f t="shared" si="7"/>
        <v>2.1774817123573646E-2</v>
      </c>
    </row>
    <row r="9" spans="1:21" ht="20.100000000000001" customHeight="1">
      <c r="A9" t="s">
        <v>18</v>
      </c>
      <c r="B9" s="31">
        <v>388.245</v>
      </c>
      <c r="C9" s="31">
        <v>286.03500000000003</v>
      </c>
      <c r="D9" s="31">
        <v>332.3175</v>
      </c>
      <c r="E9" s="31">
        <v>426.20249999999999</v>
      </c>
      <c r="F9" s="31">
        <v>466.25250000000005</v>
      </c>
      <c r="G9" s="31">
        <v>406.68</v>
      </c>
      <c r="H9" s="31">
        <v>198.91499999999999</v>
      </c>
      <c r="I9" s="31">
        <v>843.84750000000008</v>
      </c>
      <c r="K9" s="32">
        <f t="shared" si="8"/>
        <v>3.2422517155568968</v>
      </c>
      <c r="M9" t="s">
        <v>18</v>
      </c>
      <c r="N9" s="33">
        <f t="shared" si="0"/>
        <v>1.2163491651609615E-2</v>
      </c>
      <c r="O9" s="33">
        <f t="shared" si="1"/>
        <v>8.0786179289057038E-3</v>
      </c>
      <c r="P9" s="33">
        <f t="shared" si="2"/>
        <v>7.4891357754675661E-3</v>
      </c>
      <c r="Q9" s="33">
        <f t="shared" si="3"/>
        <v>9.4889901531710411E-3</v>
      </c>
      <c r="R9" s="33">
        <f t="shared" si="4"/>
        <v>9.5602606138700131E-3</v>
      </c>
      <c r="S9" s="33">
        <f t="shared" si="5"/>
        <v>9.7102029238531756E-3</v>
      </c>
      <c r="T9" s="33">
        <f t="shared" si="6"/>
        <v>4.0420498973142227E-3</v>
      </c>
      <c r="U9" s="33">
        <f t="shared" si="7"/>
        <v>1.4298428885894119E-2</v>
      </c>
    </row>
    <row r="10" spans="1:21" ht="20.100000000000001" customHeight="1">
      <c r="A10" t="s">
        <v>19</v>
      </c>
      <c r="B10" s="31">
        <v>256.78500000000003</v>
      </c>
      <c r="C10" s="31">
        <v>415.7025000000001</v>
      </c>
      <c r="D10" s="31">
        <v>313.65750000000003</v>
      </c>
      <c r="E10" s="31">
        <v>545.13</v>
      </c>
      <c r="F10" s="31">
        <v>436.40999999999997</v>
      </c>
      <c r="G10" s="31">
        <v>480.72750000000002</v>
      </c>
      <c r="H10" s="31">
        <v>454.40250000000003</v>
      </c>
      <c r="I10" s="31">
        <v>538.9575000000001</v>
      </c>
      <c r="K10" s="32">
        <f t="shared" si="8"/>
        <v>0.18607952200967218</v>
      </c>
      <c r="M10" t="s">
        <v>19</v>
      </c>
      <c r="N10" s="33">
        <f t="shared" si="0"/>
        <v>8.0449257653249246E-3</v>
      </c>
      <c r="O10" s="33">
        <f t="shared" si="1"/>
        <v>1.1740876709461863E-2</v>
      </c>
      <c r="P10" s="33">
        <f t="shared" si="2"/>
        <v>7.0686124098000213E-3</v>
      </c>
      <c r="Q10" s="33">
        <f t="shared" si="3"/>
        <v>1.2136796950271596E-2</v>
      </c>
      <c r="R10" s="33">
        <f t="shared" si="4"/>
        <v>8.9483559541214501E-3</v>
      </c>
      <c r="S10" s="33">
        <f t="shared" si="5"/>
        <v>1.1478217704525985E-2</v>
      </c>
      <c r="T10" s="33">
        <f t="shared" si="6"/>
        <v>9.2336806096288693E-3</v>
      </c>
      <c r="U10" s="33">
        <f t="shared" si="7"/>
        <v>9.1322726988813507E-3</v>
      </c>
    </row>
    <row r="11" spans="1:21" ht="20.100000000000001" customHeight="1">
      <c r="A11" t="s">
        <v>21</v>
      </c>
      <c r="B11" s="31">
        <v>5.3774999999999995</v>
      </c>
      <c r="C11" s="31">
        <v>150.33750000000001</v>
      </c>
      <c r="D11" s="31">
        <v>62.797499999999999</v>
      </c>
      <c r="E11" s="31">
        <v>92.33250000000001</v>
      </c>
      <c r="F11" s="31">
        <v>91.987499999999997</v>
      </c>
      <c r="G11" s="31">
        <v>32.1</v>
      </c>
      <c r="H11" s="31">
        <v>201.6525</v>
      </c>
      <c r="I11" s="31">
        <v>192.54749999999999</v>
      </c>
      <c r="K11" s="32">
        <f t="shared" si="8"/>
        <v>-4.515193216052376E-2</v>
      </c>
      <c r="M11" t="s">
        <v>21</v>
      </c>
      <c r="N11" s="33">
        <f t="shared" si="0"/>
        <v>1.684739696751554E-4</v>
      </c>
      <c r="O11" s="33">
        <f t="shared" si="1"/>
        <v>4.2460510877580064E-3</v>
      </c>
      <c r="P11" s="33">
        <f t="shared" si="2"/>
        <v>1.4152098636392141E-3</v>
      </c>
      <c r="Q11" s="33">
        <f t="shared" si="3"/>
        <v>2.0556946130481763E-3</v>
      </c>
      <c r="R11" s="33">
        <f t="shared" si="4"/>
        <v>1.886154976581075E-3</v>
      </c>
      <c r="S11" s="33">
        <f t="shared" si="5"/>
        <v>7.664441670494908E-4</v>
      </c>
      <c r="T11" s="33">
        <f t="shared" si="6"/>
        <v>4.0976772335829699E-3</v>
      </c>
      <c r="U11" s="33">
        <f t="shared" si="7"/>
        <v>3.2625880101638002E-3</v>
      </c>
    </row>
    <row r="12" spans="1:21" ht="20.100000000000001" customHeight="1">
      <c r="A12" t="s">
        <v>57</v>
      </c>
      <c r="B12" s="31"/>
      <c r="C12" s="31"/>
      <c r="D12" s="31"/>
      <c r="E12" s="31"/>
      <c r="F12" s="31"/>
      <c r="G12" s="31">
        <v>10.5</v>
      </c>
      <c r="H12" s="31">
        <v>107.3625</v>
      </c>
      <c r="I12" s="31">
        <v>51.629999999999995</v>
      </c>
      <c r="K12" s="32">
        <f t="shared" si="8"/>
        <v>-0.51910583304226343</v>
      </c>
      <c r="M12" t="s">
        <v>57</v>
      </c>
      <c r="N12" s="33">
        <f t="shared" si="0"/>
        <v>0</v>
      </c>
      <c r="O12" s="33">
        <f t="shared" si="1"/>
        <v>0</v>
      </c>
      <c r="P12" s="33">
        <f t="shared" si="2"/>
        <v>0</v>
      </c>
      <c r="Q12" s="33">
        <f t="shared" si="3"/>
        <v>0</v>
      </c>
      <c r="R12" s="33">
        <f t="shared" si="4"/>
        <v>0</v>
      </c>
      <c r="S12" s="33">
        <f t="shared" si="5"/>
        <v>2.5070603595076803E-4</v>
      </c>
      <c r="T12" s="33">
        <f t="shared" si="6"/>
        <v>2.1816584073619297E-3</v>
      </c>
      <c r="U12" s="33">
        <f t="shared" si="7"/>
        <v>8.7483565855052392E-4</v>
      </c>
    </row>
    <row r="13" spans="1:21" ht="20.100000000000001" customHeight="1">
      <c r="A13" t="s">
        <v>47</v>
      </c>
      <c r="B13" s="31"/>
      <c r="C13" s="31"/>
      <c r="D13" s="31"/>
      <c r="E13" s="31"/>
      <c r="F13" s="31">
        <v>45.494999999999997</v>
      </c>
      <c r="G13" s="31"/>
      <c r="H13" s="31">
        <v>165</v>
      </c>
      <c r="I13" s="31">
        <v>19.995000000000001</v>
      </c>
      <c r="K13" s="32">
        <f t="shared" si="8"/>
        <v>-0.87881818181818183</v>
      </c>
      <c r="M13" t="s">
        <v>47</v>
      </c>
      <c r="N13" s="33">
        <f t="shared" si="0"/>
        <v>0</v>
      </c>
      <c r="O13" s="33">
        <f t="shared" si="1"/>
        <v>0</v>
      </c>
      <c r="P13" s="33">
        <f t="shared" si="2"/>
        <v>0</v>
      </c>
      <c r="Q13" s="33">
        <f t="shared" si="3"/>
        <v>0</v>
      </c>
      <c r="R13" s="33">
        <f t="shared" si="4"/>
        <v>9.3285088364784352E-4</v>
      </c>
      <c r="S13" s="33">
        <f t="shared" si="5"/>
        <v>0</v>
      </c>
      <c r="T13" s="33">
        <f t="shared" si="6"/>
        <v>3.3528805422258093E-3</v>
      </c>
      <c r="U13" s="33">
        <f t="shared" si="7"/>
        <v>3.3880183987444756E-4</v>
      </c>
    </row>
    <row r="14" spans="1:21" ht="20.100000000000001" customHeight="1">
      <c r="A14" t="s">
        <v>20</v>
      </c>
      <c r="B14" s="31">
        <v>255.97499999999999</v>
      </c>
      <c r="C14" s="31">
        <v>215.32499999999999</v>
      </c>
      <c r="D14" s="31">
        <v>86.58</v>
      </c>
      <c r="E14" s="31"/>
      <c r="F14" s="31"/>
      <c r="G14" s="31">
        <v>225.07499999999999</v>
      </c>
      <c r="H14" s="31">
        <v>105.97499999999999</v>
      </c>
      <c r="I14" s="31">
        <v>13.5</v>
      </c>
      <c r="K14" s="32">
        <f t="shared" si="8"/>
        <v>-0.87261146496815289</v>
      </c>
      <c r="M14" t="s">
        <v>20</v>
      </c>
      <c r="N14" s="33">
        <f t="shared" si="0"/>
        <v>8.0195489330725997E-3</v>
      </c>
      <c r="O14" s="33">
        <f t="shared" si="1"/>
        <v>6.0815229099292767E-3</v>
      </c>
      <c r="P14" s="33">
        <f t="shared" si="2"/>
        <v>1.9511743300908977E-3</v>
      </c>
      <c r="Q14" s="33">
        <f t="shared" si="3"/>
        <v>0</v>
      </c>
      <c r="R14" s="33">
        <f t="shared" si="4"/>
        <v>0</v>
      </c>
      <c r="S14" s="33">
        <f t="shared" si="5"/>
        <v>5.3740629563446768E-3</v>
      </c>
      <c r="T14" s="33">
        <f t="shared" si="6"/>
        <v>2.1534637300750308E-3</v>
      </c>
      <c r="U14" s="33">
        <f t="shared" si="7"/>
        <v>2.2874842902250773E-4</v>
      </c>
    </row>
    <row r="15" spans="1:21" ht="21.95" customHeight="1">
      <c r="A15" s="35" t="s">
        <v>86</v>
      </c>
      <c r="B15" s="36">
        <v>31918.877499999999</v>
      </c>
      <c r="C15" s="36">
        <v>35406.427500000005</v>
      </c>
      <c r="D15" s="36">
        <v>44373.277499999997</v>
      </c>
      <c r="E15" s="36">
        <v>44915.474999999991</v>
      </c>
      <c r="F15" s="36">
        <v>48769.852500000008</v>
      </c>
      <c r="G15" s="36">
        <v>41881.72</v>
      </c>
      <c r="H15" s="36">
        <v>49211.416250000002</v>
      </c>
      <c r="I15" s="36">
        <v>59016.798750000009</v>
      </c>
      <c r="J15" s="20"/>
      <c r="K15" s="37">
        <f t="shared" si="8"/>
        <v>0.19925015874746355</v>
      </c>
      <c r="M15" s="35" t="s">
        <v>12</v>
      </c>
      <c r="N15" s="38">
        <f>SUM(N4:N14)</f>
        <v>0.99999999999999989</v>
      </c>
      <c r="O15" s="38">
        <f t="shared" ref="O15:U15" si="9">SUM(O4:O14)</f>
        <v>0.99999999999999978</v>
      </c>
      <c r="P15" s="38">
        <f>SUM(P4:P14)</f>
        <v>1</v>
      </c>
      <c r="Q15" s="38">
        <f>SUM(Q4:Q14)</f>
        <v>1</v>
      </c>
      <c r="R15" s="38">
        <f t="shared" ref="R15:S15" si="10">SUM(R4:R14)</f>
        <v>1</v>
      </c>
      <c r="S15" s="38">
        <f t="shared" si="10"/>
        <v>1</v>
      </c>
      <c r="T15" s="38">
        <f t="shared" si="9"/>
        <v>1.0000000000000002</v>
      </c>
      <c r="U15" s="38">
        <f t="shared" si="9"/>
        <v>1</v>
      </c>
    </row>
    <row r="18" spans="1:21" ht="15" customHeight="1">
      <c r="A18" s="20" t="s">
        <v>90</v>
      </c>
    </row>
    <row r="19" spans="1:21" ht="15" customHeight="1"/>
    <row r="20" spans="1:21" ht="29.25" customHeight="1">
      <c r="A20" s="29" t="s">
        <v>1</v>
      </c>
      <c r="B20" s="29">
        <v>2015</v>
      </c>
      <c r="C20" s="29">
        <v>2016</v>
      </c>
      <c r="D20" s="29">
        <v>2017</v>
      </c>
      <c r="E20" s="29">
        <v>2018</v>
      </c>
      <c r="F20" s="29">
        <v>2019</v>
      </c>
      <c r="G20" s="29">
        <v>2020</v>
      </c>
      <c r="H20" s="29">
        <v>2021</v>
      </c>
      <c r="I20" s="29">
        <v>2022</v>
      </c>
      <c r="K20" s="102" t="s">
        <v>78</v>
      </c>
      <c r="M20" s="29" t="s">
        <v>1</v>
      </c>
      <c r="N20" s="29">
        <v>2015</v>
      </c>
      <c r="O20" s="29">
        <v>2016</v>
      </c>
      <c r="P20" s="29">
        <v>2017</v>
      </c>
      <c r="Q20" s="29">
        <v>2018</v>
      </c>
      <c r="R20" s="29">
        <v>2019</v>
      </c>
      <c r="S20" s="29">
        <v>2020</v>
      </c>
      <c r="T20" s="29">
        <v>2021</v>
      </c>
      <c r="U20" s="29">
        <v>2022</v>
      </c>
    </row>
    <row r="21" spans="1:21" ht="20.100000000000001" customHeight="1">
      <c r="A21" t="s">
        <v>15</v>
      </c>
      <c r="B21" s="31">
        <v>8488.125</v>
      </c>
      <c r="C21" s="31">
        <v>7656.8099999999995</v>
      </c>
      <c r="D21" s="31">
        <v>13374.3225</v>
      </c>
      <c r="E21" s="31">
        <v>16491.802499999998</v>
      </c>
      <c r="F21" s="31">
        <v>11398.785</v>
      </c>
      <c r="G21" s="31">
        <v>10564.8225</v>
      </c>
      <c r="H21" s="31">
        <v>15179.04</v>
      </c>
      <c r="I21" s="31">
        <v>20959.852500000001</v>
      </c>
      <c r="K21" s="32">
        <f>(I21-H21)/H21</f>
        <v>0.38084177260221991</v>
      </c>
      <c r="M21" t="s">
        <v>15</v>
      </c>
      <c r="N21" s="33">
        <f>B21/$B$31</f>
        <v>0.35991466993219684</v>
      </c>
      <c r="O21" s="33">
        <f>C21/$C$31</f>
        <v>0.34842027845418505</v>
      </c>
      <c r="P21" s="33">
        <f>D21/$D$31</f>
        <v>0.43074407602285358</v>
      </c>
      <c r="Q21" s="33">
        <f>E21/$E$31</f>
        <v>0.5144811873015338</v>
      </c>
      <c r="R21" s="33">
        <f>F21/$F$31</f>
        <v>0.28854575285624295</v>
      </c>
      <c r="S21" s="33">
        <f>G21/$G$31</f>
        <v>0.29685371223349355</v>
      </c>
      <c r="T21" s="33">
        <f>H21/$H$31</f>
        <v>0.36524358737244433</v>
      </c>
      <c r="U21" s="33">
        <f>I21/$I$31</f>
        <v>0.41307378873166783</v>
      </c>
    </row>
    <row r="22" spans="1:21" ht="20.100000000000001" customHeight="1">
      <c r="A22" t="s">
        <v>14</v>
      </c>
      <c r="B22" s="31">
        <v>11232.217500000001</v>
      </c>
      <c r="C22" s="31">
        <v>8962.2000000000007</v>
      </c>
      <c r="D22" s="31">
        <v>13023.345000000003</v>
      </c>
      <c r="E22" s="31">
        <v>10924.312499999998</v>
      </c>
      <c r="F22" s="31">
        <v>15944.602499999999</v>
      </c>
      <c r="G22" s="31">
        <v>11831.362500000003</v>
      </c>
      <c r="H22" s="31">
        <v>16093.353749999998</v>
      </c>
      <c r="I22" s="31">
        <v>17060.227499999997</v>
      </c>
      <c r="K22" s="32">
        <f t="shared" ref="K22:K31" si="11">(I22-H22)/H22</f>
        <v>6.0079071461409894E-2</v>
      </c>
      <c r="M22" t="s">
        <v>14</v>
      </c>
      <c r="N22" s="33">
        <f t="shared" ref="N22:N30" si="12">B22/$B$31</f>
        <v>0.47627006601801286</v>
      </c>
      <c r="O22" s="33">
        <f t="shared" ref="O22:O30" si="13">C22/$C$31</f>
        <v>0.40782156270850362</v>
      </c>
      <c r="P22" s="33">
        <f t="shared" ref="P22:P30" si="14">D22/$D$31</f>
        <v>0.41944021528954839</v>
      </c>
      <c r="Q22" s="33">
        <f t="shared" ref="Q22:Q30" si="15">E22/$E$31</f>
        <v>0.34079678467244484</v>
      </c>
      <c r="R22" s="33">
        <f t="shared" ref="R22:R30" si="16">F22/$F$31</f>
        <v>0.40361734451136971</v>
      </c>
      <c r="S22" s="33">
        <f t="shared" ref="S22:S30" si="17">G22/$G$31</f>
        <v>0.33244135231852195</v>
      </c>
      <c r="T22" s="33">
        <f t="shared" ref="T22:T30" si="18">H22/$H$31</f>
        <v>0.38724413773886746</v>
      </c>
      <c r="U22" s="33">
        <f t="shared" ref="U22:U30" si="19">I22/$I$31</f>
        <v>0.3362205344741423</v>
      </c>
    </row>
    <row r="23" spans="1:21" ht="20.100000000000001" customHeight="1">
      <c r="A23" t="s">
        <v>48</v>
      </c>
      <c r="B23" s="31">
        <v>238.4425</v>
      </c>
      <c r="C23" s="31">
        <v>1013.76</v>
      </c>
      <c r="D23" s="31">
        <v>272.90250000000003</v>
      </c>
      <c r="E23" s="31">
        <v>65.197499999999991</v>
      </c>
      <c r="F23" s="31">
        <v>7760.1224999999995</v>
      </c>
      <c r="G23" s="31">
        <v>9156.4125000000004</v>
      </c>
      <c r="H23" s="31">
        <v>6505.02</v>
      </c>
      <c r="I23" s="31">
        <v>8202.3075000000008</v>
      </c>
      <c r="K23" s="32">
        <f t="shared" si="11"/>
        <v>0.2609196435983287</v>
      </c>
      <c r="M23" t="s">
        <v>48</v>
      </c>
      <c r="N23" s="33">
        <f t="shared" si="12"/>
        <v>1.0110472417089504E-2</v>
      </c>
      <c r="O23" s="33">
        <f t="shared" si="13"/>
        <v>4.6130770057728303E-2</v>
      </c>
      <c r="P23" s="33">
        <f t="shared" si="14"/>
        <v>8.7893151377818803E-3</v>
      </c>
      <c r="Q23" s="33">
        <f t="shared" si="15"/>
        <v>2.0339127399258967E-3</v>
      </c>
      <c r="R23" s="33">
        <f t="shared" si="16"/>
        <v>0.19643763690772045</v>
      </c>
      <c r="S23" s="33">
        <f t="shared" si="17"/>
        <v>0.25727976417646048</v>
      </c>
      <c r="T23" s="33">
        <f t="shared" si="18"/>
        <v>0.15652615980519835</v>
      </c>
      <c r="U23" s="33">
        <f t="shared" si="19"/>
        <v>0.16164990833629075</v>
      </c>
    </row>
    <row r="24" spans="1:21" ht="20.100000000000001" customHeight="1">
      <c r="A24" t="s">
        <v>16</v>
      </c>
      <c r="B24" s="31">
        <v>2368.7025000000003</v>
      </c>
      <c r="C24" s="31">
        <v>2679.9674999999997</v>
      </c>
      <c r="D24" s="31">
        <v>2918.6475</v>
      </c>
      <c r="E24" s="31">
        <v>2891.9625000000005</v>
      </c>
      <c r="F24" s="31">
        <v>2710.2674999999999</v>
      </c>
      <c r="G24" s="31">
        <v>2696.3775000000001</v>
      </c>
      <c r="H24" s="31">
        <v>2034.9824999999998</v>
      </c>
      <c r="I24" s="31">
        <v>2583.2325000000001</v>
      </c>
      <c r="K24" s="32">
        <f t="shared" si="11"/>
        <v>0.26941263622660161</v>
      </c>
      <c r="M24" t="s">
        <v>16</v>
      </c>
      <c r="N24" s="33">
        <f t="shared" si="12"/>
        <v>0.10043805651484511</v>
      </c>
      <c r="O24" s="33">
        <f t="shared" si="13"/>
        <v>0.12195091984758223</v>
      </c>
      <c r="P24" s="33">
        <f t="shared" si="14"/>
        <v>9.4000284547042401E-2</v>
      </c>
      <c r="Q24" s="33">
        <f t="shared" si="15"/>
        <v>9.0218173582391162E-2</v>
      </c>
      <c r="R24" s="33">
        <f t="shared" si="16"/>
        <v>6.8606976640870718E-2</v>
      </c>
      <c r="S24" s="33">
        <f t="shared" si="17"/>
        <v>7.5763664790190921E-2</v>
      </c>
      <c r="T24" s="33">
        <f t="shared" si="18"/>
        <v>4.8966489879474925E-2</v>
      </c>
      <c r="U24" s="33">
        <f t="shared" si="19"/>
        <v>5.0909978300170675E-2</v>
      </c>
    </row>
    <row r="25" spans="1:21" ht="20.100000000000001" customHeight="1">
      <c r="A25" s="1" t="s">
        <v>17</v>
      </c>
      <c r="B25" s="31">
        <v>742.32</v>
      </c>
      <c r="C25" s="31">
        <v>987.35249999999996</v>
      </c>
      <c r="D25" s="31">
        <v>997.81499999999994</v>
      </c>
      <c r="E25" s="31">
        <v>1092.1575</v>
      </c>
      <c r="F25" s="31">
        <v>1181.2050000000002</v>
      </c>
      <c r="G25" s="31">
        <v>905.78250000000003</v>
      </c>
      <c r="H25" s="31">
        <v>1104.1224999999999</v>
      </c>
      <c r="I25" s="31">
        <v>1285.08</v>
      </c>
      <c r="K25" s="32">
        <f t="shared" si="11"/>
        <v>0.16389259343958662</v>
      </c>
      <c r="M25" s="1" t="s">
        <v>17</v>
      </c>
      <c r="N25" s="33">
        <f t="shared" si="12"/>
        <v>3.1475957032214813E-2</v>
      </c>
      <c r="O25" s="33">
        <f t="shared" si="13"/>
        <v>4.4929106636110307E-2</v>
      </c>
      <c r="P25" s="33">
        <f t="shared" si="14"/>
        <v>3.2136424122922384E-2</v>
      </c>
      <c r="Q25" s="33">
        <f t="shared" si="15"/>
        <v>3.4071138513832859E-2</v>
      </c>
      <c r="R25" s="33">
        <f t="shared" si="16"/>
        <v>2.9900703101476037E-2</v>
      </c>
      <c r="S25" s="33">
        <f t="shared" si="17"/>
        <v>2.5450962153044633E-2</v>
      </c>
      <c r="T25" s="33">
        <f t="shared" si="18"/>
        <v>2.6567797620839766E-2</v>
      </c>
      <c r="U25" s="33">
        <f t="shared" si="19"/>
        <v>2.5326173665739853E-2</v>
      </c>
    </row>
    <row r="26" spans="1:21" ht="20.100000000000001" customHeight="1">
      <c r="A26" t="s">
        <v>19</v>
      </c>
      <c r="B26" s="31">
        <v>228.42750000000001</v>
      </c>
      <c r="C26" s="31">
        <v>338.49</v>
      </c>
      <c r="D26" s="31">
        <v>233.83500000000001</v>
      </c>
      <c r="E26" s="31">
        <v>454.15499999999997</v>
      </c>
      <c r="F26" s="31">
        <v>373.75499999999994</v>
      </c>
      <c r="G26" s="31">
        <v>359.19</v>
      </c>
      <c r="H26" s="31">
        <v>322.43249999999995</v>
      </c>
      <c r="I26" s="31">
        <v>385.22250000000008</v>
      </c>
      <c r="K26" s="32">
        <f t="shared" si="11"/>
        <v>0.19473843362564303</v>
      </c>
      <c r="M26" t="s">
        <v>19</v>
      </c>
      <c r="N26" s="33">
        <f t="shared" si="12"/>
        <v>9.6858149786833835E-3</v>
      </c>
      <c r="O26" s="33">
        <f t="shared" si="13"/>
        <v>1.5402860989623238E-2</v>
      </c>
      <c r="P26" s="33">
        <f t="shared" si="14"/>
        <v>7.5310761361410249E-3</v>
      </c>
      <c r="Q26" s="33">
        <f t="shared" si="15"/>
        <v>1.4167899695556511E-2</v>
      </c>
      <c r="R26" s="33">
        <f t="shared" si="16"/>
        <v>9.4611327311450357E-3</v>
      </c>
      <c r="S26" s="33">
        <f t="shared" si="17"/>
        <v>1.0092633822967547E-2</v>
      </c>
      <c r="T26" s="33">
        <f t="shared" si="18"/>
        <v>7.7584882170061891E-3</v>
      </c>
      <c r="U26" s="33">
        <f t="shared" si="19"/>
        <v>7.5919101806505998E-3</v>
      </c>
    </row>
    <row r="27" spans="1:21" ht="20.100000000000001" customHeight="1">
      <c r="A27" t="s">
        <v>18</v>
      </c>
      <c r="B27" s="31">
        <v>240.495</v>
      </c>
      <c r="C27" s="31">
        <v>90.472499999999997</v>
      </c>
      <c r="D27" s="31">
        <v>117.69</v>
      </c>
      <c r="E27" s="31">
        <v>79.027500000000003</v>
      </c>
      <c r="F27" s="31">
        <v>66.457499999999996</v>
      </c>
      <c r="G27" s="31">
        <v>15</v>
      </c>
      <c r="H27" s="31">
        <v>33.75</v>
      </c>
      <c r="I27" s="31">
        <v>208.91249999999999</v>
      </c>
      <c r="K27" s="32">
        <f t="shared" si="11"/>
        <v>5.1899999999999995</v>
      </c>
      <c r="M27" t="s">
        <v>18</v>
      </c>
      <c r="N27" s="33">
        <f t="shared" si="12"/>
        <v>1.0197502810731897E-2</v>
      </c>
      <c r="O27" s="33">
        <f t="shared" si="13"/>
        <v>4.1169173118369472E-3</v>
      </c>
      <c r="P27" s="33">
        <f t="shared" si="14"/>
        <v>3.7904178179589761E-3</v>
      </c>
      <c r="Q27" s="33">
        <f t="shared" si="15"/>
        <v>2.4653558657079461E-3</v>
      </c>
      <c r="R27" s="33">
        <f t="shared" si="16"/>
        <v>1.6822871359047273E-3</v>
      </c>
      <c r="S27" s="33">
        <f t="shared" si="17"/>
        <v>4.2147472742702522E-4</v>
      </c>
      <c r="T27" s="33">
        <f t="shared" si="18"/>
        <v>8.1210478882854222E-4</v>
      </c>
      <c r="U27" s="33">
        <f t="shared" si="19"/>
        <v>4.1172178042953572E-3</v>
      </c>
    </row>
    <row r="28" spans="1:21" ht="20.100000000000001" customHeight="1">
      <c r="A28" t="s">
        <v>21</v>
      </c>
      <c r="B28" s="31">
        <v>0.51</v>
      </c>
      <c r="C28" s="31">
        <v>136.41</v>
      </c>
      <c r="D28" s="31">
        <v>24.21</v>
      </c>
      <c r="E28" s="31">
        <v>56.594999999999999</v>
      </c>
      <c r="F28" s="31">
        <v>23.564999999999998</v>
      </c>
      <c r="G28" s="31"/>
      <c r="H28" s="31">
        <v>15</v>
      </c>
      <c r="I28" s="31">
        <v>22.852499999999999</v>
      </c>
      <c r="K28" s="32">
        <f t="shared" si="11"/>
        <v>0.52349999999999997</v>
      </c>
      <c r="M28" t="s">
        <v>21</v>
      </c>
      <c r="N28" s="33">
        <f t="shared" si="12"/>
        <v>2.162509172113045E-5</v>
      </c>
      <c r="O28" s="33">
        <f t="shared" si="13"/>
        <v>6.2072860870173588E-3</v>
      </c>
      <c r="P28" s="33">
        <f t="shared" si="14"/>
        <v>7.7972653048506084E-4</v>
      </c>
      <c r="Q28" s="33">
        <f t="shared" si="15"/>
        <v>1.7655476286070192E-3</v>
      </c>
      <c r="R28" s="33">
        <f t="shared" si="16"/>
        <v>5.9651802065372448E-4</v>
      </c>
      <c r="S28" s="33">
        <f t="shared" si="17"/>
        <v>0</v>
      </c>
      <c r="T28" s="33">
        <f t="shared" si="18"/>
        <v>3.6093546170157432E-4</v>
      </c>
      <c r="U28" s="33">
        <f t="shared" si="19"/>
        <v>4.5037381617978647E-4</v>
      </c>
    </row>
    <row r="29" spans="1:21" ht="20.100000000000001" customHeight="1">
      <c r="A29" t="s">
        <v>47</v>
      </c>
      <c r="B29" s="31"/>
      <c r="C29" s="31"/>
      <c r="D29" s="31"/>
      <c r="E29" s="31"/>
      <c r="F29" s="31">
        <v>45.494999999999997</v>
      </c>
      <c r="G29" s="31"/>
      <c r="H29" s="31">
        <v>165</v>
      </c>
      <c r="I29" s="31">
        <v>19.995000000000001</v>
      </c>
      <c r="K29" s="32">
        <f t="shared" si="11"/>
        <v>-0.87881818181818183</v>
      </c>
      <c r="M29" t="s">
        <v>47</v>
      </c>
      <c r="N29" s="33">
        <f t="shared" si="12"/>
        <v>0</v>
      </c>
      <c r="O29" s="33">
        <f t="shared" si="13"/>
        <v>0</v>
      </c>
      <c r="P29" s="33">
        <f t="shared" si="14"/>
        <v>0</v>
      </c>
      <c r="Q29" s="33">
        <f t="shared" si="15"/>
        <v>0</v>
      </c>
      <c r="R29" s="33">
        <f t="shared" si="16"/>
        <v>1.1516480946166432E-3</v>
      </c>
      <c r="S29" s="33">
        <f t="shared" si="17"/>
        <v>0</v>
      </c>
      <c r="T29" s="33">
        <f t="shared" si="18"/>
        <v>3.9702900787173178E-3</v>
      </c>
      <c r="U29" s="33">
        <f t="shared" si="19"/>
        <v>3.9405861304079779E-4</v>
      </c>
    </row>
    <row r="30" spans="1:21" ht="20.100000000000001" customHeight="1">
      <c r="A30" t="s">
        <v>20</v>
      </c>
      <c r="B30" s="31">
        <v>44.475000000000001</v>
      </c>
      <c r="C30" s="31">
        <v>110.325</v>
      </c>
      <c r="D30" s="31">
        <v>86.58</v>
      </c>
      <c r="E30" s="31"/>
      <c r="F30" s="31"/>
      <c r="G30" s="31">
        <v>60.375</v>
      </c>
      <c r="H30" s="31">
        <v>105.97499999999999</v>
      </c>
      <c r="I30" s="31">
        <v>13.5</v>
      </c>
      <c r="K30" s="32">
        <f t="shared" si="11"/>
        <v>-0.87261146496815289</v>
      </c>
      <c r="M30" t="s">
        <v>20</v>
      </c>
      <c r="N30" s="33">
        <f t="shared" si="12"/>
        <v>1.8858352045044643E-3</v>
      </c>
      <c r="O30" s="33">
        <f t="shared" si="13"/>
        <v>5.020297907412874E-3</v>
      </c>
      <c r="P30" s="33">
        <f t="shared" si="14"/>
        <v>2.7884643952662768E-3</v>
      </c>
      <c r="Q30" s="33">
        <f t="shared" si="15"/>
        <v>0</v>
      </c>
      <c r="R30" s="33">
        <f t="shared" si="16"/>
        <v>0</v>
      </c>
      <c r="S30" s="33">
        <f t="shared" si="17"/>
        <v>1.6964357778937766E-3</v>
      </c>
      <c r="T30" s="33">
        <f t="shared" si="18"/>
        <v>2.5500090369216222E-3</v>
      </c>
      <c r="U30" s="33">
        <f t="shared" si="19"/>
        <v>2.66056077821994E-4</v>
      </c>
    </row>
    <row r="31" spans="1:21" ht="21.75" customHeight="1">
      <c r="A31" s="35" t="s">
        <v>86</v>
      </c>
      <c r="B31" s="36">
        <v>23583.715</v>
      </c>
      <c r="C31" s="36">
        <v>21975.787500000002</v>
      </c>
      <c r="D31" s="36">
        <v>31049.347500000003</v>
      </c>
      <c r="E31" s="36">
        <v>32055.209999999995</v>
      </c>
      <c r="F31" s="36">
        <v>39504.254999999997</v>
      </c>
      <c r="G31" s="36">
        <v>35589.322500000009</v>
      </c>
      <c r="H31" s="36">
        <v>41558.676249999997</v>
      </c>
      <c r="I31" s="36">
        <v>50741.182500000003</v>
      </c>
      <c r="J31" s="20"/>
      <c r="K31" s="37">
        <f t="shared" si="11"/>
        <v>0.22095280886142293</v>
      </c>
      <c r="M31" s="35" t="s">
        <v>12</v>
      </c>
      <c r="N31" s="38">
        <f t="shared" ref="N31:U31" si="20">SUM(N21:N30)</f>
        <v>1</v>
      </c>
      <c r="O31" s="38">
        <f t="shared" si="20"/>
        <v>0.99999999999999989</v>
      </c>
      <c r="P31" s="38">
        <f t="shared" si="20"/>
        <v>1</v>
      </c>
      <c r="Q31" s="38">
        <f t="shared" si="20"/>
        <v>1</v>
      </c>
      <c r="R31" s="38">
        <f t="shared" si="20"/>
        <v>1</v>
      </c>
      <c r="S31" s="38">
        <f t="shared" si="20"/>
        <v>0.99999999999999989</v>
      </c>
      <c r="T31" s="38">
        <f t="shared" si="20"/>
        <v>1</v>
      </c>
      <c r="U31" s="38">
        <f t="shared" si="20"/>
        <v>0.99999999999999989</v>
      </c>
    </row>
    <row r="34" spans="1:21">
      <c r="A34" s="20" t="s">
        <v>91</v>
      </c>
    </row>
    <row r="35" spans="1:21" ht="14.25" customHeight="1"/>
    <row r="36" spans="1:21" ht="29.85" customHeight="1">
      <c r="A36" s="29" t="s">
        <v>1</v>
      </c>
      <c r="B36" s="29">
        <v>2015</v>
      </c>
      <c r="C36" s="29">
        <v>2016</v>
      </c>
      <c r="D36" s="29">
        <v>2017</v>
      </c>
      <c r="E36" s="29">
        <v>2018</v>
      </c>
      <c r="F36" s="29">
        <v>2019</v>
      </c>
      <c r="G36" s="29">
        <v>2020</v>
      </c>
      <c r="H36" s="29">
        <v>2021</v>
      </c>
      <c r="I36" s="29">
        <v>2022</v>
      </c>
      <c r="K36" s="102" t="s">
        <v>78</v>
      </c>
      <c r="M36" s="29" t="s">
        <v>1</v>
      </c>
      <c r="N36" s="29">
        <v>2015</v>
      </c>
      <c r="O36" s="29">
        <v>2016</v>
      </c>
      <c r="P36" s="29">
        <v>2017</v>
      </c>
      <c r="Q36" s="29">
        <v>2018</v>
      </c>
      <c r="R36" s="29">
        <v>2019</v>
      </c>
      <c r="S36" s="29">
        <v>2020</v>
      </c>
      <c r="T36" s="29">
        <v>2021</v>
      </c>
      <c r="U36" s="29">
        <v>2022</v>
      </c>
    </row>
    <row r="37" spans="1:21" ht="20.100000000000001" customHeight="1">
      <c r="A37" t="s">
        <v>14</v>
      </c>
      <c r="B37" s="31">
        <v>1783.26</v>
      </c>
      <c r="C37" s="31">
        <v>4074.3375000000001</v>
      </c>
      <c r="D37" s="31">
        <v>4063.7849999999999</v>
      </c>
      <c r="E37" s="31">
        <v>5419.6424999999999</v>
      </c>
      <c r="F37" s="31">
        <v>7858.9275000000007</v>
      </c>
      <c r="G37" s="31">
        <v>4355.2449999999999</v>
      </c>
      <c r="H37" s="31">
        <v>5866.5375000000004</v>
      </c>
      <c r="I37" s="31">
        <v>6071.2087499999998</v>
      </c>
      <c r="K37" s="32">
        <f>(I37-H37)/H37</f>
        <v>3.4887913015130202E-2</v>
      </c>
      <c r="M37" t="s">
        <v>14</v>
      </c>
      <c r="N37" s="33">
        <f>B37/$B$45</f>
        <v>0.21394423923948691</v>
      </c>
      <c r="O37" s="33">
        <f>C37/$C$45</f>
        <v>0.30336138114043715</v>
      </c>
      <c r="P37" s="33">
        <f>D37/$D$45</f>
        <v>0.30499897552749072</v>
      </c>
      <c r="Q37" s="33">
        <f>E37/$E$45</f>
        <v>0.4214254138620005</v>
      </c>
      <c r="R37" s="33">
        <f>F37/$F$45</f>
        <v>0.84818356290568409</v>
      </c>
      <c r="S37" s="33">
        <f>G37/$G$45</f>
        <v>0.6921439721505197</v>
      </c>
      <c r="T37" s="33">
        <f>H37/$H$45</f>
        <v>0.76659307646672958</v>
      </c>
      <c r="U37" s="33">
        <f>I37/$I$45</f>
        <v>0.73362618161517579</v>
      </c>
    </row>
    <row r="38" spans="1:21" ht="20.100000000000001" customHeight="1">
      <c r="A38" t="s">
        <v>16</v>
      </c>
      <c r="B38" s="31">
        <v>442.17750000000001</v>
      </c>
      <c r="C38" s="31">
        <v>525.85500000000002</v>
      </c>
      <c r="D38" s="31">
        <v>425.17500000000001</v>
      </c>
      <c r="E38" s="31">
        <v>643.48500000000001</v>
      </c>
      <c r="F38" s="31">
        <v>875.79750000000013</v>
      </c>
      <c r="G38" s="31">
        <v>1216.6349999999998</v>
      </c>
      <c r="H38" s="31">
        <v>1195.0525</v>
      </c>
      <c r="I38" s="31">
        <v>1194.4125000000001</v>
      </c>
      <c r="K38" s="32">
        <f t="shared" ref="K38:K45" si="21">(I38-H38)/H38</f>
        <v>-5.355413255901918E-4</v>
      </c>
      <c r="M38" t="s">
        <v>16</v>
      </c>
      <c r="N38" s="33">
        <f t="shared" ref="N38:N44" si="22">B38/$B$45</f>
        <v>5.3049655600595665E-2</v>
      </c>
      <c r="O38" s="33">
        <f t="shared" ref="O38:O44" si="23">C38/$C$45</f>
        <v>3.915338360644021E-2</v>
      </c>
      <c r="P38" s="33">
        <f t="shared" ref="P38:P44" si="24">D38/$D$45</f>
        <v>3.1910629971787605E-2</v>
      </c>
      <c r="Q38" s="33">
        <f t="shared" ref="Q38:Q44" si="25">E38/$E$45</f>
        <v>5.0036682758870056E-2</v>
      </c>
      <c r="R38" s="33">
        <f t="shared" ref="R38:R44" si="26">F38/$F$45</f>
        <v>9.4521427247406323E-2</v>
      </c>
      <c r="S38" s="33">
        <f t="shared" ref="S38:S44" si="27">G38/$G$45</f>
        <v>0.19334999100104527</v>
      </c>
      <c r="T38" s="33">
        <f t="shared" ref="T38:T44" si="28">H38/$H$45</f>
        <v>0.15616008122580929</v>
      </c>
      <c r="U38" s="33">
        <f t="shared" ref="U38:U44" si="29">I38/$I$45</f>
        <v>0.14432913077621262</v>
      </c>
    </row>
    <row r="39" spans="1:21" ht="20.100000000000001" customHeight="1">
      <c r="A39" t="s">
        <v>18</v>
      </c>
      <c r="B39" s="31">
        <v>147.75</v>
      </c>
      <c r="C39" s="31">
        <v>195.5625</v>
      </c>
      <c r="D39" s="31">
        <v>214.6275</v>
      </c>
      <c r="E39" s="31">
        <v>347.17499999999995</v>
      </c>
      <c r="F39" s="31">
        <v>399.79500000000007</v>
      </c>
      <c r="G39" s="31">
        <v>391.68</v>
      </c>
      <c r="H39" s="31">
        <v>165.16499999999999</v>
      </c>
      <c r="I39" s="31">
        <v>634.93500000000006</v>
      </c>
      <c r="K39" s="32">
        <f t="shared" si="21"/>
        <v>2.8442466624284815</v>
      </c>
      <c r="M39" t="s">
        <v>18</v>
      </c>
      <c r="N39" s="33">
        <f t="shared" si="22"/>
        <v>1.7726109119048369E-2</v>
      </c>
      <c r="O39" s="33">
        <f t="shared" si="23"/>
        <v>1.4560921892031953E-2</v>
      </c>
      <c r="P39" s="33">
        <f t="shared" si="24"/>
        <v>1.6108422965296274E-2</v>
      </c>
      <c r="Q39" s="33">
        <f t="shared" si="25"/>
        <v>2.6995944484814269E-2</v>
      </c>
      <c r="R39" s="33">
        <f t="shared" si="26"/>
        <v>4.3148323677992706E-2</v>
      </c>
      <c r="S39" s="33">
        <f t="shared" si="27"/>
        <v>6.2246544341802948E-2</v>
      </c>
      <c r="T39" s="33">
        <f t="shared" si="28"/>
        <v>2.158246588803487E-2</v>
      </c>
      <c r="U39" s="33">
        <f t="shared" si="29"/>
        <v>7.6723591430426716E-2</v>
      </c>
    </row>
    <row r="40" spans="1:21" ht="20.100000000000001" customHeight="1">
      <c r="A40" t="s">
        <v>21</v>
      </c>
      <c r="B40" s="31">
        <v>4.8674999999999997</v>
      </c>
      <c r="C40" s="31">
        <v>13.927499999999998</v>
      </c>
      <c r="D40" s="31">
        <v>38.587500000000006</v>
      </c>
      <c r="E40" s="31">
        <v>35.737499999999997</v>
      </c>
      <c r="F40" s="31">
        <v>68.422499999999999</v>
      </c>
      <c r="G40" s="31">
        <v>32.1</v>
      </c>
      <c r="H40" s="31">
        <v>186.6525</v>
      </c>
      <c r="I40" s="31">
        <v>169.69499999999999</v>
      </c>
      <c r="K40" s="32">
        <f t="shared" si="21"/>
        <v>-9.0850644915015918E-2</v>
      </c>
      <c r="M40" t="s">
        <v>21</v>
      </c>
      <c r="N40" s="33">
        <f t="shared" si="22"/>
        <v>5.839718181859081E-4</v>
      </c>
      <c r="O40" s="33">
        <f t="shared" si="23"/>
        <v>1.0369945140365612E-3</v>
      </c>
      <c r="P40" s="33">
        <f t="shared" si="24"/>
        <v>2.8961049780357601E-3</v>
      </c>
      <c r="Q40" s="33">
        <f t="shared" si="25"/>
        <v>2.7789085217139772E-3</v>
      </c>
      <c r="R40" s="33">
        <f t="shared" si="26"/>
        <v>7.3845750368500239E-3</v>
      </c>
      <c r="S40" s="33">
        <f t="shared" si="27"/>
        <v>5.1013941824241084E-3</v>
      </c>
      <c r="T40" s="33">
        <f t="shared" si="28"/>
        <v>2.4390283741509575E-2</v>
      </c>
      <c r="U40" s="33">
        <f t="shared" si="29"/>
        <v>2.0505421575100224E-2</v>
      </c>
    </row>
    <row r="41" spans="1:21" ht="20.100000000000001" customHeight="1">
      <c r="A41" t="s">
        <v>19</v>
      </c>
      <c r="B41" s="31">
        <v>28.357500000000002</v>
      </c>
      <c r="C41" s="31">
        <v>77.212500000000006</v>
      </c>
      <c r="D41" s="31">
        <v>79.822499999999991</v>
      </c>
      <c r="E41" s="31">
        <v>90.974999999999994</v>
      </c>
      <c r="F41" s="31">
        <v>62.655000000000001</v>
      </c>
      <c r="G41" s="31">
        <v>121.53749999999999</v>
      </c>
      <c r="H41" s="31">
        <v>131.97</v>
      </c>
      <c r="I41" s="31">
        <v>153.73500000000001</v>
      </c>
      <c r="K41" s="32">
        <f t="shared" si="21"/>
        <v>0.16492384632871118</v>
      </c>
      <c r="M41" t="s">
        <v>19</v>
      </c>
      <c r="N41" s="33">
        <f t="shared" si="22"/>
        <v>3.4021532273665932E-3</v>
      </c>
      <c r="O41" s="33">
        <f t="shared" si="23"/>
        <v>5.7489814334983303E-3</v>
      </c>
      <c r="P41" s="33">
        <f t="shared" si="24"/>
        <v>5.9909125911048761E-3</v>
      </c>
      <c r="Q41" s="33">
        <f t="shared" si="25"/>
        <v>7.074115502285528E-3</v>
      </c>
      <c r="R41" s="33">
        <f t="shared" si="26"/>
        <v>6.762111132066765E-3</v>
      </c>
      <c r="S41" s="33">
        <f t="shared" si="27"/>
        <v>1.9314974936023986E-2</v>
      </c>
      <c r="T41" s="33">
        <f t="shared" si="28"/>
        <v>1.7244803821899083E-2</v>
      </c>
      <c r="U41" s="33">
        <f t="shared" si="29"/>
        <v>1.8576864290922146E-2</v>
      </c>
    </row>
    <row r="42" spans="1:21" ht="20.100000000000001" customHeight="1">
      <c r="A42" t="s">
        <v>57</v>
      </c>
      <c r="B42" s="31"/>
      <c r="C42" s="31"/>
      <c r="D42" s="31"/>
      <c r="E42" s="31"/>
      <c r="F42" s="31"/>
      <c r="G42" s="31">
        <v>10.5</v>
      </c>
      <c r="H42" s="31">
        <v>107.3625</v>
      </c>
      <c r="I42" s="31">
        <v>51.629999999999995</v>
      </c>
      <c r="K42" s="32">
        <f t="shared" si="21"/>
        <v>-0.51910583304226343</v>
      </c>
      <c r="M42" t="s">
        <v>57</v>
      </c>
      <c r="N42" s="33">
        <f t="shared" si="22"/>
        <v>0</v>
      </c>
      <c r="O42" s="33">
        <f t="shared" si="23"/>
        <v>0</v>
      </c>
      <c r="P42" s="33">
        <f t="shared" si="24"/>
        <v>0</v>
      </c>
      <c r="Q42" s="33">
        <f t="shared" si="25"/>
        <v>0</v>
      </c>
      <c r="R42" s="33">
        <f t="shared" si="26"/>
        <v>0</v>
      </c>
      <c r="S42" s="33">
        <f t="shared" si="27"/>
        <v>1.6686803400452689E-3</v>
      </c>
      <c r="T42" s="33">
        <f t="shared" si="28"/>
        <v>1.4029288856017582E-2</v>
      </c>
      <c r="U42" s="33">
        <f t="shared" si="29"/>
        <v>6.2388103121625536E-3</v>
      </c>
    </row>
    <row r="43" spans="1:21" ht="20.100000000000001" customHeight="1">
      <c r="A43" t="s">
        <v>20</v>
      </c>
      <c r="B43" s="31">
        <v>211.5</v>
      </c>
      <c r="C43" s="31">
        <v>105</v>
      </c>
      <c r="D43" s="31"/>
      <c r="E43" s="31"/>
      <c r="F43" s="31"/>
      <c r="G43" s="31">
        <v>164.7</v>
      </c>
      <c r="H43" s="31"/>
      <c r="I43" s="31"/>
      <c r="K43" s="32"/>
      <c r="M43" t="s">
        <v>20</v>
      </c>
      <c r="N43" s="33">
        <f t="shared" si="22"/>
        <v>2.5374430312546395E-2</v>
      </c>
      <c r="O43" s="33">
        <f t="shared" si="23"/>
        <v>7.8179446400171559E-3</v>
      </c>
      <c r="P43" s="33">
        <f t="shared" si="24"/>
        <v>0</v>
      </c>
      <c r="Q43" s="33">
        <f t="shared" si="25"/>
        <v>0</v>
      </c>
      <c r="R43" s="33">
        <f t="shared" si="26"/>
        <v>0</v>
      </c>
      <c r="S43" s="33">
        <f t="shared" si="27"/>
        <v>2.6174443048138644E-2</v>
      </c>
      <c r="T43" s="33">
        <f t="shared" si="28"/>
        <v>0</v>
      </c>
      <c r="U43" s="33">
        <f t="shared" si="29"/>
        <v>0</v>
      </c>
    </row>
    <row r="44" spans="1:21" ht="20.100000000000001" customHeight="1">
      <c r="A44" t="s">
        <v>48</v>
      </c>
      <c r="B44" s="31">
        <v>5717.25</v>
      </c>
      <c r="C44" s="31">
        <v>8438.744999999999</v>
      </c>
      <c r="D44" s="31">
        <v>8501.9325000000008</v>
      </c>
      <c r="E44" s="31">
        <v>6323.25</v>
      </c>
      <c r="F44" s="31"/>
      <c r="G44" s="31"/>
      <c r="H44" s="31"/>
      <c r="I44" s="31"/>
      <c r="K44" s="32"/>
      <c r="M44" t="s">
        <v>48</v>
      </c>
      <c r="N44" s="33">
        <f t="shared" si="22"/>
        <v>0.68591944068277011</v>
      </c>
      <c r="O44" s="33">
        <f t="shared" si="23"/>
        <v>0.62832039277353879</v>
      </c>
      <c r="P44" s="33">
        <f t="shared" si="24"/>
        <v>0.63809495396628479</v>
      </c>
      <c r="Q44" s="33">
        <f t="shared" si="25"/>
        <v>0.49168893487031567</v>
      </c>
      <c r="R44" s="33">
        <f t="shared" si="26"/>
        <v>0</v>
      </c>
      <c r="S44" s="33">
        <f t="shared" si="27"/>
        <v>0</v>
      </c>
      <c r="T44" s="33">
        <f t="shared" si="28"/>
        <v>0</v>
      </c>
      <c r="U44" s="33">
        <f t="shared" si="29"/>
        <v>0</v>
      </c>
    </row>
    <row r="45" spans="1:21" ht="21.75" customHeight="1">
      <c r="A45" s="35" t="s">
        <v>0</v>
      </c>
      <c r="B45" s="36">
        <v>8335.1625000000004</v>
      </c>
      <c r="C45" s="36">
        <v>13430.639999999998</v>
      </c>
      <c r="D45" s="36">
        <v>13323.93</v>
      </c>
      <c r="E45" s="36">
        <v>12860.264999999999</v>
      </c>
      <c r="F45" s="36">
        <v>9265.5975000000017</v>
      </c>
      <c r="G45" s="36">
        <v>6292.3975</v>
      </c>
      <c r="H45" s="36">
        <v>7652.7400000000007</v>
      </c>
      <c r="I45" s="36">
        <v>8275.6162499999991</v>
      </c>
      <c r="J45" s="20"/>
      <c r="K45" s="37">
        <f t="shared" si="21"/>
        <v>8.1392579651209676E-2</v>
      </c>
      <c r="M45" s="35" t="s">
        <v>12</v>
      </c>
      <c r="N45" s="38">
        <f t="shared" ref="N45:U45" si="30">SUM(N37:N44)</f>
        <v>1</v>
      </c>
      <c r="O45" s="38">
        <f t="shared" si="30"/>
        <v>1.0000000000000002</v>
      </c>
      <c r="P45" s="38">
        <f t="shared" si="30"/>
        <v>1</v>
      </c>
      <c r="Q45" s="38">
        <f t="shared" si="30"/>
        <v>1</v>
      </c>
      <c r="R45" s="38">
        <f t="shared" si="30"/>
        <v>0.99999999999999989</v>
      </c>
      <c r="S45" s="38">
        <f t="shared" si="30"/>
        <v>1</v>
      </c>
      <c r="T45" s="38">
        <f t="shared" si="30"/>
        <v>1</v>
      </c>
      <c r="U45" s="38">
        <f t="shared" si="30"/>
        <v>1</v>
      </c>
    </row>
  </sheetData>
  <sortState xmlns:xlrd2="http://schemas.microsoft.com/office/spreadsheetml/2017/richdata2" ref="A4:I14">
    <sortCondition descending="1" ref="I4:I14"/>
  </sortState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6D44AEFF-BD48-47F8-8396-48C8A1DEDB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K4:K15</xm:sqref>
        </x14:conditionalFormatting>
        <x14:conditionalFormatting xmlns:xm="http://schemas.microsoft.com/office/excel/2006/main">
          <x14:cfRule type="iconSet" priority="11" id="{7B2FACB9-B482-401D-A9BB-7B0497C7002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K21:K31</xm:sqref>
        </x14:conditionalFormatting>
        <x14:conditionalFormatting xmlns:xm="http://schemas.microsoft.com/office/excel/2006/main">
          <x14:cfRule type="iconSet" priority="12" id="{A99F6A39-A03A-430C-8F14-69646DE8BD4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K37:K45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B17E2-D98C-413D-8E59-5B10B90365CA}">
  <dimension ref="A1:M22"/>
  <sheetViews>
    <sheetView showGridLines="0" topLeftCell="A10" workbookViewId="0">
      <selection activeCell="L20" sqref="L20:M20"/>
    </sheetView>
  </sheetViews>
  <sheetFormatPr defaultRowHeight="15"/>
  <cols>
    <col min="1" max="1" width="3.42578125" customWidth="1"/>
    <col min="2" max="2" width="33.140625" customWidth="1"/>
    <col min="3" max="11" width="10.7109375" customWidth="1"/>
    <col min="12" max="12" width="8.28515625" customWidth="1"/>
    <col min="13" max="13" width="4.85546875" customWidth="1"/>
    <col min="14" max="14" width="11" customWidth="1"/>
    <col min="15" max="15" width="3.42578125" customWidth="1"/>
    <col min="16" max="16" width="33.5703125" customWidth="1"/>
    <col min="17" max="22" width="10.7109375" customWidth="1"/>
    <col min="23" max="23" width="10.85546875" customWidth="1"/>
  </cols>
  <sheetData>
    <row r="1" spans="1:13">
      <c r="A1" s="20" t="s">
        <v>60</v>
      </c>
      <c r="B1" s="20"/>
    </row>
    <row r="2" spans="1:13" ht="15.75" thickBot="1"/>
    <row r="3" spans="1:13" ht="21.95" customHeight="1">
      <c r="A3" s="2"/>
      <c r="B3" s="71"/>
      <c r="C3" s="145" t="s">
        <v>1</v>
      </c>
      <c r="D3" s="146"/>
      <c r="E3" s="146"/>
      <c r="F3" s="146"/>
      <c r="G3" s="146"/>
      <c r="H3" s="146"/>
      <c r="I3" s="146"/>
      <c r="J3" s="146"/>
      <c r="K3" s="155"/>
      <c r="L3" s="147" t="s">
        <v>79</v>
      </c>
      <c r="M3" s="148"/>
    </row>
    <row r="4" spans="1:13" ht="24" customHeight="1" thickBot="1">
      <c r="A4" s="3"/>
      <c r="B4" s="72"/>
      <c r="C4" s="4">
        <v>2014</v>
      </c>
      <c r="D4" s="5">
        <v>2015</v>
      </c>
      <c r="E4" s="5">
        <v>2016</v>
      </c>
      <c r="F4" s="5">
        <v>2017</v>
      </c>
      <c r="G4" s="5">
        <v>2018</v>
      </c>
      <c r="H4" s="5">
        <v>2019</v>
      </c>
      <c r="I4" s="5">
        <v>2020</v>
      </c>
      <c r="J4" s="6">
        <v>2021</v>
      </c>
      <c r="K4" s="42">
        <v>2022</v>
      </c>
      <c r="L4" s="149"/>
      <c r="M4" s="150"/>
    </row>
    <row r="5" spans="1:13" ht="24" customHeight="1">
      <c r="A5" s="7" t="s">
        <v>7</v>
      </c>
      <c r="B5" s="7"/>
      <c r="C5" s="8">
        <v>15479.960000000001</v>
      </c>
      <c r="D5" s="9">
        <v>13204.809999999998</v>
      </c>
      <c r="E5" s="9">
        <v>17556.639999999992</v>
      </c>
      <c r="F5" s="9">
        <v>13947.949999999995</v>
      </c>
      <c r="G5" s="9">
        <v>22360.51000000002</v>
      </c>
      <c r="H5" s="9">
        <v>17577.409999999996</v>
      </c>
      <c r="I5" s="9">
        <v>20964.609999999993</v>
      </c>
      <c r="J5" s="10">
        <v>18562.869999999988</v>
      </c>
      <c r="K5" s="43">
        <v>21291.039999999972</v>
      </c>
      <c r="L5" s="151">
        <f>(K5-J5)/J5</f>
        <v>0.1469691917252012</v>
      </c>
      <c r="M5" s="152"/>
    </row>
    <row r="6" spans="1:13" ht="24" customHeight="1" thickBot="1">
      <c r="A6" s="11" t="s">
        <v>8</v>
      </c>
      <c r="B6" s="11"/>
      <c r="C6" s="12">
        <v>56979.88</v>
      </c>
      <c r="D6" s="13">
        <v>50740.13</v>
      </c>
      <c r="E6" s="13">
        <v>54895.070000000029</v>
      </c>
      <c r="F6" s="13">
        <v>47202.640000000007</v>
      </c>
      <c r="G6" s="13">
        <v>42209.609999999979</v>
      </c>
      <c r="H6" s="13">
        <v>44076.549999999996</v>
      </c>
      <c r="I6" s="13">
        <v>39993.239999999983</v>
      </c>
      <c r="J6" s="14">
        <v>54455.469999999979</v>
      </c>
      <c r="K6" s="44">
        <v>57212.940000000017</v>
      </c>
      <c r="L6" s="153">
        <f>(K6-J6)/J6</f>
        <v>5.0637153622951715E-2</v>
      </c>
      <c r="M6" s="154"/>
    </row>
    <row r="7" spans="1:13" ht="24" customHeight="1" thickBot="1">
      <c r="A7" s="21" t="s">
        <v>9</v>
      </c>
      <c r="B7" s="21"/>
      <c r="C7" s="22">
        <f t="shared" ref="C7:K7" si="0">C5-C6</f>
        <v>-41499.919999999998</v>
      </c>
      <c r="D7" s="23">
        <f t="shared" si="0"/>
        <v>-37535.32</v>
      </c>
      <c r="E7" s="23">
        <f t="shared" si="0"/>
        <v>-37338.430000000037</v>
      </c>
      <c r="F7" s="23">
        <f t="shared" si="0"/>
        <v>-33254.69000000001</v>
      </c>
      <c r="G7" s="23">
        <f t="shared" si="0"/>
        <v>-19849.099999999959</v>
      </c>
      <c r="H7" s="23">
        <f t="shared" si="0"/>
        <v>-26499.14</v>
      </c>
      <c r="I7" s="23">
        <f t="shared" si="0"/>
        <v>-19028.62999999999</v>
      </c>
      <c r="J7" s="24">
        <f t="shared" si="0"/>
        <v>-35892.599999999991</v>
      </c>
      <c r="K7" s="46">
        <f t="shared" si="0"/>
        <v>-35921.900000000045</v>
      </c>
      <c r="L7" s="143">
        <f>(K7-J7)/J7</f>
        <v>8.1632425625487843E-4</v>
      </c>
      <c r="M7" s="144"/>
    </row>
    <row r="9" spans="1:13" ht="15.75" thickBot="1"/>
    <row r="10" spans="1:13" ht="21.95" customHeight="1">
      <c r="A10" s="2"/>
      <c r="B10" s="71"/>
      <c r="C10" s="145" t="s">
        <v>5</v>
      </c>
      <c r="D10" s="146"/>
      <c r="E10" s="146"/>
      <c r="F10" s="146"/>
      <c r="G10" s="146"/>
      <c r="H10" s="146"/>
      <c r="I10" s="146"/>
      <c r="J10" s="146"/>
      <c r="K10" s="146"/>
      <c r="L10" s="147" t="s">
        <v>80</v>
      </c>
      <c r="M10" s="148"/>
    </row>
    <row r="11" spans="1:13" ht="21.95" customHeight="1" thickBot="1">
      <c r="A11" s="3"/>
      <c r="B11" s="72"/>
      <c r="C11" s="4">
        <v>2014</v>
      </c>
      <c r="D11" s="5">
        <v>2015</v>
      </c>
      <c r="E11" s="5">
        <v>2016</v>
      </c>
      <c r="F11" s="5">
        <v>2017</v>
      </c>
      <c r="G11" s="5">
        <v>2018</v>
      </c>
      <c r="H11" s="5">
        <v>2019</v>
      </c>
      <c r="I11" s="5">
        <v>2020</v>
      </c>
      <c r="J11" s="6">
        <v>2021</v>
      </c>
      <c r="K11" s="58">
        <v>2022</v>
      </c>
      <c r="L11" s="149"/>
      <c r="M11" s="150"/>
    </row>
    <row r="12" spans="1:13" ht="24" customHeight="1">
      <c r="A12" s="7" t="s">
        <v>7</v>
      </c>
      <c r="B12" s="7"/>
      <c r="C12" s="8">
        <v>12258.176000000009</v>
      </c>
      <c r="D12" s="9">
        <v>11073.023000000012</v>
      </c>
      <c r="E12" s="9">
        <v>7928.7539999999954</v>
      </c>
      <c r="F12" s="9">
        <v>8336.6100000000024</v>
      </c>
      <c r="G12" s="9">
        <v>12499.521000000001</v>
      </c>
      <c r="H12" s="9">
        <v>9825.6909999999989</v>
      </c>
      <c r="I12" s="9">
        <v>9831.3770000000022</v>
      </c>
      <c r="J12" s="10">
        <v>10205.310999999998</v>
      </c>
      <c r="K12" s="39">
        <v>12274.703000000009</v>
      </c>
      <c r="L12" s="151">
        <f>(K12-J12)/J12</f>
        <v>0.20277598595476523</v>
      </c>
      <c r="M12" s="152"/>
    </row>
    <row r="13" spans="1:13" ht="24" customHeight="1" thickBot="1">
      <c r="A13" s="11" t="s">
        <v>8</v>
      </c>
      <c r="B13" s="11"/>
      <c r="C13" s="12">
        <v>24106.091999999997</v>
      </c>
      <c r="D13" s="13">
        <v>24674.334999999995</v>
      </c>
      <c r="E13" s="13">
        <v>23079.946</v>
      </c>
      <c r="F13" s="13">
        <v>22599.070999999996</v>
      </c>
      <c r="G13" s="13">
        <v>23860.328999999998</v>
      </c>
      <c r="H13" s="13">
        <v>23962.163</v>
      </c>
      <c r="I13" s="13">
        <v>17827.277999999995</v>
      </c>
      <c r="J13" s="14">
        <v>25562.373</v>
      </c>
      <c r="K13" s="40">
        <v>31119.222999999991</v>
      </c>
      <c r="L13" s="153">
        <f>(K13-J13)/J13</f>
        <v>0.21738396509588492</v>
      </c>
      <c r="M13" s="154"/>
    </row>
    <row r="14" spans="1:13" ht="24" customHeight="1" thickBot="1">
      <c r="A14" s="21" t="s">
        <v>9</v>
      </c>
      <c r="B14" s="21"/>
      <c r="C14" s="22">
        <f t="shared" ref="C14:K14" si="1">C12-C13</f>
        <v>-11847.915999999988</v>
      </c>
      <c r="D14" s="23">
        <f t="shared" si="1"/>
        <v>-13601.311999999984</v>
      </c>
      <c r="E14" s="23">
        <f t="shared" si="1"/>
        <v>-15151.192000000005</v>
      </c>
      <c r="F14" s="23">
        <f t="shared" si="1"/>
        <v>-14262.460999999994</v>
      </c>
      <c r="G14" s="23">
        <f t="shared" si="1"/>
        <v>-11360.807999999997</v>
      </c>
      <c r="H14" s="23">
        <f t="shared" si="1"/>
        <v>-14136.472000000002</v>
      </c>
      <c r="I14" s="23">
        <f t="shared" si="1"/>
        <v>-7995.9009999999926</v>
      </c>
      <c r="J14" s="23">
        <f t="shared" si="1"/>
        <v>-15357.062000000002</v>
      </c>
      <c r="K14" s="59">
        <f t="shared" si="1"/>
        <v>-18844.519999999982</v>
      </c>
      <c r="L14" s="143">
        <f>(K14-J14)/J14</f>
        <v>0.22709148403516116</v>
      </c>
      <c r="M14" s="144"/>
    </row>
    <row r="15" spans="1:13" ht="24" customHeight="1">
      <c r="A15" s="137"/>
      <c r="B15" s="137"/>
      <c r="C15" s="114"/>
      <c r="D15" s="114"/>
      <c r="E15" s="114"/>
      <c r="F15" s="114"/>
      <c r="G15" s="114"/>
      <c r="H15" s="114"/>
      <c r="I15" s="114"/>
      <c r="J15" s="114"/>
      <c r="K15" s="114"/>
      <c r="L15" s="138"/>
      <c r="M15" s="138"/>
    </row>
    <row r="16" spans="1:13" ht="15.75" thickBot="1"/>
    <row r="17" spans="1:13" ht="21.95" customHeight="1">
      <c r="A17" s="2"/>
      <c r="B17" s="71"/>
      <c r="C17" s="145" t="s">
        <v>6</v>
      </c>
      <c r="D17" s="146"/>
      <c r="E17" s="146"/>
      <c r="F17" s="146"/>
      <c r="G17" s="146"/>
      <c r="H17" s="146"/>
      <c r="I17" s="146"/>
      <c r="J17" s="146"/>
      <c r="K17" s="146"/>
      <c r="L17" s="147" t="s">
        <v>79</v>
      </c>
      <c r="M17" s="148"/>
    </row>
    <row r="18" spans="1:13" ht="21.95" customHeight="1" thickBot="1">
      <c r="A18" s="3"/>
      <c r="B18" s="72"/>
      <c r="C18" s="4">
        <v>2014</v>
      </c>
      <c r="D18" s="5">
        <v>2015</v>
      </c>
      <c r="E18" s="5">
        <v>2016</v>
      </c>
      <c r="F18" s="6">
        <v>2017</v>
      </c>
      <c r="G18" s="6">
        <v>2018</v>
      </c>
      <c r="H18" s="6">
        <v>2019</v>
      </c>
      <c r="I18" s="6">
        <v>2020</v>
      </c>
      <c r="J18" s="6">
        <v>2021</v>
      </c>
      <c r="K18" s="58">
        <v>2022</v>
      </c>
      <c r="L18" s="149"/>
      <c r="M18" s="150"/>
    </row>
    <row r="19" spans="1:13" ht="24" customHeight="1">
      <c r="A19" s="7" t="s">
        <v>7</v>
      </c>
      <c r="B19" s="7"/>
      <c r="C19" s="25">
        <f>C12/C5*10</f>
        <v>7.9187388081106205</v>
      </c>
      <c r="D19" s="19">
        <f t="shared" ref="D19:F20" si="2">D12/D5*10</f>
        <v>8.3855981267432202</v>
      </c>
      <c r="E19" s="19">
        <f t="shared" si="2"/>
        <v>4.5160998915510024</v>
      </c>
      <c r="F19" s="19">
        <f t="shared" si="2"/>
        <v>5.9769428482321807</v>
      </c>
      <c r="G19" s="19">
        <f t="shared" ref="G19" si="3">G12/G5*10</f>
        <v>5.5899981708825024</v>
      </c>
      <c r="H19" s="19">
        <f t="shared" ref="H19:K19" si="4">H12/H5*10</f>
        <v>5.5899538100323092</v>
      </c>
      <c r="I19" s="19">
        <f t="shared" si="4"/>
        <v>4.6895110378871845</v>
      </c>
      <c r="J19" s="19">
        <f t="shared" si="4"/>
        <v>5.4977010559250825</v>
      </c>
      <c r="K19" s="19">
        <f t="shared" si="4"/>
        <v>5.7651965333774324</v>
      </c>
      <c r="L19" s="141">
        <f>(K19-J19)/J19</f>
        <v>4.865587901765954E-2</v>
      </c>
      <c r="M19" s="142"/>
    </row>
    <row r="20" spans="1:13" ht="24" customHeight="1" thickBot="1">
      <c r="A20" s="26" t="s">
        <v>8</v>
      </c>
      <c r="B20" s="73"/>
      <c r="C20" s="27">
        <f>C13/C6*10</f>
        <v>4.230632286343881</v>
      </c>
      <c r="D20" s="28">
        <f t="shared" si="2"/>
        <v>4.8628836780670444</v>
      </c>
      <c r="E20" s="28">
        <f t="shared" si="2"/>
        <v>4.2043750012523873</v>
      </c>
      <c r="F20" s="28">
        <f t="shared" si="2"/>
        <v>4.7876709861990756</v>
      </c>
      <c r="G20" s="28">
        <f t="shared" ref="G20" si="5">G13/G6*10</f>
        <v>5.6528191092028592</v>
      </c>
      <c r="H20" s="28">
        <f t="shared" ref="H20:K20" si="6">H13/H6*10</f>
        <v>5.4364878830126226</v>
      </c>
      <c r="I20" s="28">
        <f t="shared" si="6"/>
        <v>4.457572829808238</v>
      </c>
      <c r="J20" s="28">
        <f t="shared" si="6"/>
        <v>4.6941791155231991</v>
      </c>
      <c r="K20" s="28">
        <f t="shared" si="6"/>
        <v>5.439193126589891</v>
      </c>
      <c r="L20" s="143">
        <f>(K20-J20)/J20</f>
        <v>0.15871017972088072</v>
      </c>
      <c r="M20" s="144"/>
    </row>
    <row r="22" spans="1:13">
      <c r="A22" t="s">
        <v>71</v>
      </c>
    </row>
  </sheetData>
  <mergeCells count="14">
    <mergeCell ref="C3:K3"/>
    <mergeCell ref="L3:M4"/>
    <mergeCell ref="L5:M5"/>
    <mergeCell ref="L6:M6"/>
    <mergeCell ref="C17:K17"/>
    <mergeCell ref="L17:M18"/>
    <mergeCell ref="L19:M19"/>
    <mergeCell ref="L20:M20"/>
    <mergeCell ref="L7:M7"/>
    <mergeCell ref="C10:K10"/>
    <mergeCell ref="L10:M11"/>
    <mergeCell ref="L12:M12"/>
    <mergeCell ref="L13:M13"/>
    <mergeCell ref="L14:M14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50DF569C-DA67-4004-9311-09D34E846EE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L5:L7</xm:sqref>
        </x14:conditionalFormatting>
        <x14:conditionalFormatting xmlns:xm="http://schemas.microsoft.com/office/excel/2006/main">
          <x14:cfRule type="iconSet" priority="4" id="{E02E790E-6275-46D9-AF61-CCCBE4E06B6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L12:L15</xm:sqref>
        </x14:conditionalFormatting>
        <x14:conditionalFormatting xmlns:xm="http://schemas.microsoft.com/office/excel/2006/main">
          <x14:cfRule type="iconSet" priority="3" id="{DF0E6E5E-CD1A-4504-8261-14F3730D1D3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L19:L20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8"/>
  <sheetViews>
    <sheetView showGridLines="0" workbookViewId="0">
      <selection activeCell="P18" sqref="P18"/>
    </sheetView>
  </sheetViews>
  <sheetFormatPr defaultRowHeight="15"/>
  <cols>
    <col min="1" max="1" width="3.42578125" customWidth="1"/>
    <col min="2" max="2" width="33.140625" customWidth="1"/>
    <col min="3" max="11" width="10.7109375" customWidth="1"/>
    <col min="12" max="12" width="8" customWidth="1"/>
    <col min="13" max="13" width="4.85546875" customWidth="1"/>
    <col min="14" max="14" width="11" customWidth="1"/>
    <col min="15" max="15" width="3.42578125" customWidth="1"/>
    <col min="16" max="16" width="33.5703125" customWidth="1"/>
    <col min="17" max="24" width="10.7109375" customWidth="1"/>
    <col min="25" max="25" width="10.85546875" customWidth="1"/>
  </cols>
  <sheetData>
    <row r="1" spans="1:25">
      <c r="A1" s="20" t="s">
        <v>61</v>
      </c>
      <c r="B1" s="20"/>
    </row>
    <row r="2" spans="1:25" ht="15.75" thickBot="1"/>
    <row r="3" spans="1:25" ht="21.95" customHeight="1">
      <c r="A3" s="2"/>
      <c r="B3" s="71"/>
      <c r="C3" s="145" t="s">
        <v>1</v>
      </c>
      <c r="D3" s="146"/>
      <c r="E3" s="146"/>
      <c r="F3" s="146"/>
      <c r="G3" s="146"/>
      <c r="H3" s="146"/>
      <c r="I3" s="146"/>
      <c r="J3" s="146"/>
      <c r="K3" s="146"/>
      <c r="L3" s="147" t="s">
        <v>80</v>
      </c>
      <c r="M3" s="148"/>
      <c r="O3" s="2"/>
      <c r="P3" s="71"/>
      <c r="Q3" s="156" t="s">
        <v>1</v>
      </c>
      <c r="R3" s="157"/>
      <c r="S3" s="157"/>
      <c r="T3" s="157"/>
      <c r="U3" s="157"/>
      <c r="V3" s="157"/>
      <c r="W3" s="157"/>
      <c r="X3" s="157"/>
      <c r="Y3" s="157"/>
    </row>
    <row r="4" spans="1:25" ht="21.95" customHeight="1" thickBot="1">
      <c r="A4" s="3"/>
      <c r="B4" s="72"/>
      <c r="C4" s="4">
        <v>2014</v>
      </c>
      <c r="D4" s="5">
        <v>2015</v>
      </c>
      <c r="E4" s="5">
        <v>2016</v>
      </c>
      <c r="F4" s="5">
        <v>2017</v>
      </c>
      <c r="G4" s="5">
        <v>2018</v>
      </c>
      <c r="H4" s="5">
        <v>2019</v>
      </c>
      <c r="I4" s="5">
        <v>2020</v>
      </c>
      <c r="J4" s="6">
        <v>2021</v>
      </c>
      <c r="K4" s="58">
        <v>2022</v>
      </c>
      <c r="L4" s="149"/>
      <c r="M4" s="150"/>
      <c r="O4" s="3"/>
      <c r="P4" s="72"/>
      <c r="Q4" s="4">
        <v>2014</v>
      </c>
      <c r="R4" s="5">
        <v>2015</v>
      </c>
      <c r="S4" s="5">
        <v>2016</v>
      </c>
      <c r="T4" s="5">
        <v>2017</v>
      </c>
      <c r="U4" s="6">
        <v>2018</v>
      </c>
      <c r="V4" s="6">
        <v>2019</v>
      </c>
      <c r="W4" s="6">
        <v>2020</v>
      </c>
      <c r="X4" s="6">
        <v>2021</v>
      </c>
      <c r="Y4" s="58">
        <v>2022</v>
      </c>
    </row>
    <row r="5" spans="1:25" ht="21.95" customHeight="1">
      <c r="A5" s="7" t="s">
        <v>2</v>
      </c>
      <c r="B5" s="7"/>
      <c r="C5" s="106">
        <v>15479.960000000001</v>
      </c>
      <c r="D5" s="107">
        <v>13204.810000000007</v>
      </c>
      <c r="E5" s="107">
        <v>17556.639999999992</v>
      </c>
      <c r="F5" s="107">
        <v>13947.949999999995</v>
      </c>
      <c r="G5" s="107">
        <v>22360.51000000002</v>
      </c>
      <c r="H5" s="107">
        <f>H6+H7</f>
        <v>17577.409999999996</v>
      </c>
      <c r="I5" s="107">
        <f t="shared" ref="I5:J5" si="0">I6+I7</f>
        <v>20964.61</v>
      </c>
      <c r="J5" s="107">
        <f t="shared" si="0"/>
        <v>18562.870000000003</v>
      </c>
      <c r="K5" s="108">
        <f t="shared" ref="K5" si="1">K6+K7</f>
        <v>21291.040000000001</v>
      </c>
      <c r="L5" s="164">
        <f>(K5-J5)/J5</f>
        <v>0.14696919172520187</v>
      </c>
      <c r="M5" s="165"/>
      <c r="O5" s="7" t="s">
        <v>2</v>
      </c>
      <c r="P5" s="7"/>
      <c r="Q5" s="78">
        <f>Q6+Q7</f>
        <v>0.99999999999999978</v>
      </c>
      <c r="R5" s="79">
        <f t="shared" ref="R5:U5" si="2">R6+R7</f>
        <v>0.99999999999999978</v>
      </c>
      <c r="S5" s="79">
        <f t="shared" si="2"/>
        <v>1.0000000000000004</v>
      </c>
      <c r="T5" s="79">
        <f t="shared" si="2"/>
        <v>1</v>
      </c>
      <c r="U5" s="79">
        <f t="shared" si="2"/>
        <v>0.99999999999999922</v>
      </c>
      <c r="V5" s="79">
        <f t="shared" ref="V5:X5" si="3">V6+V7</f>
        <v>1</v>
      </c>
      <c r="W5" s="79">
        <f t="shared" si="3"/>
        <v>0.99999999999999989</v>
      </c>
      <c r="X5" s="79">
        <f t="shared" si="3"/>
        <v>1</v>
      </c>
      <c r="Y5" s="80">
        <f t="shared" ref="Y5" si="4">Y6+Y7</f>
        <v>1</v>
      </c>
    </row>
    <row r="6" spans="1:25" ht="21.95" customHeight="1">
      <c r="A6" s="11"/>
      <c r="B6" s="74" t="s">
        <v>49</v>
      </c>
      <c r="C6" s="12">
        <v>12554.429999999997</v>
      </c>
      <c r="D6" s="13">
        <v>10733.080000000004</v>
      </c>
      <c r="E6" s="13">
        <v>16397.149999999998</v>
      </c>
      <c r="F6" s="13">
        <v>12945.429999999997</v>
      </c>
      <c r="G6" s="13">
        <v>20618.500000000004</v>
      </c>
      <c r="H6" s="13">
        <v>16099.849999999997</v>
      </c>
      <c r="I6" s="13">
        <v>20093.71</v>
      </c>
      <c r="J6" s="14">
        <v>17677.640000000003</v>
      </c>
      <c r="K6" s="40">
        <v>20281.98</v>
      </c>
      <c r="L6" s="166">
        <f t="shared" ref="L6:L7" si="5">(K6-J6)/J6</f>
        <v>0.14732396405855058</v>
      </c>
      <c r="M6" s="167"/>
      <c r="O6" s="11"/>
      <c r="P6" s="74" t="s">
        <v>49</v>
      </c>
      <c r="Q6" s="81">
        <f>C6/C5</f>
        <v>0.81101178556016917</v>
      </c>
      <c r="R6" s="82">
        <f>D6/D5</f>
        <v>0.81281593601119573</v>
      </c>
      <c r="S6" s="82">
        <f>E6/E5</f>
        <v>0.93395718087287805</v>
      </c>
      <c r="T6" s="82">
        <f>F6/F5</f>
        <v>0.92812420463222201</v>
      </c>
      <c r="U6" s="82">
        <f>G6/G5</f>
        <v>0.92209435294633191</v>
      </c>
      <c r="V6" s="82">
        <f t="shared" ref="V6:X6" si="6">H6/H5</f>
        <v>0.91593983413938684</v>
      </c>
      <c r="W6" s="82">
        <f t="shared" si="6"/>
        <v>0.95845856421846143</v>
      </c>
      <c r="X6" s="82">
        <f t="shared" si="6"/>
        <v>0.95231179230366858</v>
      </c>
      <c r="Y6" s="83">
        <f>K6/K5</f>
        <v>0.95260635459799048</v>
      </c>
    </row>
    <row r="7" spans="1:25" ht="21.95" customHeight="1" thickBot="1">
      <c r="A7" s="66"/>
      <c r="B7" s="75" t="s">
        <v>52</v>
      </c>
      <c r="C7" s="67">
        <v>2925.5299999999997</v>
      </c>
      <c r="D7" s="68">
        <v>2471.73</v>
      </c>
      <c r="E7" s="68">
        <v>1159.49</v>
      </c>
      <c r="F7" s="68">
        <v>1002.52</v>
      </c>
      <c r="G7" s="68">
        <v>1742.0099999999998</v>
      </c>
      <c r="H7" s="68">
        <v>1477.5600000000002</v>
      </c>
      <c r="I7" s="68">
        <v>870.9</v>
      </c>
      <c r="J7" s="69">
        <v>885.23</v>
      </c>
      <c r="K7" s="70">
        <v>1009.0600000000001</v>
      </c>
      <c r="L7" s="166">
        <f t="shared" si="5"/>
        <v>0.13988454977802384</v>
      </c>
      <c r="M7" s="167"/>
      <c r="O7" s="66"/>
      <c r="P7" s="75" t="s">
        <v>50</v>
      </c>
      <c r="Q7" s="84">
        <f>C7/C5</f>
        <v>0.18898821443983058</v>
      </c>
      <c r="R7" s="85">
        <f>D7/D5</f>
        <v>0.18718406398880399</v>
      </c>
      <c r="S7" s="85">
        <f>E7/E5</f>
        <v>6.6042819127122301E-2</v>
      </c>
      <c r="T7" s="85">
        <f>F7/F5</f>
        <v>7.1875795367778078E-2</v>
      </c>
      <c r="U7" s="85">
        <f>G7/G5</f>
        <v>7.7905647053667301E-2</v>
      </c>
      <c r="V7" s="85">
        <f t="shared" ref="V7:X7" si="7">H7/H5</f>
        <v>8.406016586061317E-2</v>
      </c>
      <c r="W7" s="85">
        <f t="shared" si="7"/>
        <v>4.1541435781538502E-2</v>
      </c>
      <c r="X7" s="85">
        <f t="shared" si="7"/>
        <v>4.7688207696331433E-2</v>
      </c>
      <c r="Y7" s="86">
        <f>K7/K5</f>
        <v>4.7393645402009486E-2</v>
      </c>
    </row>
    <row r="8" spans="1:25" ht="21.95" customHeight="1" thickBot="1">
      <c r="A8" s="11" t="s">
        <v>3</v>
      </c>
      <c r="B8" s="11"/>
      <c r="C8" s="111">
        <v>2836168.329999994</v>
      </c>
      <c r="D8" s="112">
        <v>2798188.6299999971</v>
      </c>
      <c r="E8" s="112">
        <v>2779504.8499999973</v>
      </c>
      <c r="F8" s="112">
        <v>2981569.4699999942</v>
      </c>
      <c r="G8" s="112">
        <v>2958198.1999999997</v>
      </c>
      <c r="H8" s="112">
        <v>2963209.7799999989</v>
      </c>
      <c r="I8" s="112">
        <v>3151383.9900000021</v>
      </c>
      <c r="J8" s="114">
        <v>3288025.7200000035</v>
      </c>
      <c r="K8" s="139">
        <v>3269172.0799999922</v>
      </c>
      <c r="L8" s="160">
        <f>(K8-J8)/J8</f>
        <v>-5.7340305720027292E-3</v>
      </c>
      <c r="M8" s="161"/>
    </row>
    <row r="9" spans="1:25" ht="21.95" customHeight="1" thickBot="1">
      <c r="A9" s="15" t="s">
        <v>4</v>
      </c>
      <c r="B9" s="15"/>
      <c r="C9" s="16">
        <f>C5/C8</f>
        <v>5.4580540358829949E-3</v>
      </c>
      <c r="D9" s="17">
        <f t="shared" ref="D9:K9" si="8">D5/D8</f>
        <v>4.7190564132912017E-3</v>
      </c>
      <c r="E9" s="17">
        <f t="shared" si="8"/>
        <v>6.3164631642934569E-3</v>
      </c>
      <c r="F9" s="17">
        <f t="shared" si="8"/>
        <v>4.6780563526497418E-3</v>
      </c>
      <c r="G9" s="17">
        <f t="shared" si="8"/>
        <v>7.5588275322458183E-3</v>
      </c>
      <c r="H9" s="17">
        <f>H5/H8</f>
        <v>5.931881744801748E-3</v>
      </c>
      <c r="I9" s="17">
        <f>I5/I8</f>
        <v>6.6525088870556795E-3</v>
      </c>
      <c r="J9" s="17">
        <f t="shared" si="8"/>
        <v>5.645597565459428E-3</v>
      </c>
      <c r="K9" s="41">
        <f t="shared" si="8"/>
        <v>6.5126703272224357E-3</v>
      </c>
      <c r="L9" s="103">
        <f>(K9-J9)*100</f>
        <v>8.6707276176300765E-2</v>
      </c>
      <c r="M9" s="104" t="s">
        <v>46</v>
      </c>
      <c r="O9" t="s">
        <v>51</v>
      </c>
    </row>
    <row r="10" spans="1:25">
      <c r="K10" s="121"/>
    </row>
    <row r="11" spans="1:25" ht="15.75" thickBot="1"/>
    <row r="12" spans="1:25" ht="21.75" customHeight="1">
      <c r="A12" s="2"/>
      <c r="B12" s="71"/>
      <c r="C12" s="145" t="s">
        <v>5</v>
      </c>
      <c r="D12" s="146"/>
      <c r="E12" s="146"/>
      <c r="F12" s="146"/>
      <c r="G12" s="146"/>
      <c r="H12" s="146"/>
      <c r="I12" s="146"/>
      <c r="J12" s="146"/>
      <c r="K12" s="155"/>
      <c r="L12" s="147" t="s">
        <v>81</v>
      </c>
      <c r="M12" s="148"/>
      <c r="O12" s="2"/>
      <c r="P12" s="71"/>
      <c r="Q12" s="156" t="s">
        <v>5</v>
      </c>
      <c r="R12" s="157"/>
      <c r="S12" s="157"/>
      <c r="T12" s="157"/>
      <c r="U12" s="157"/>
      <c r="V12" s="157"/>
      <c r="W12" s="157"/>
      <c r="X12" s="157"/>
      <c r="Y12" s="157">
        <v>2020</v>
      </c>
    </row>
    <row r="13" spans="1:25" ht="21.95" customHeight="1" thickBot="1">
      <c r="A13" s="3"/>
      <c r="B13" s="72"/>
      <c r="C13" s="4">
        <v>2014</v>
      </c>
      <c r="D13" s="5">
        <v>2015</v>
      </c>
      <c r="E13" s="5">
        <v>2016</v>
      </c>
      <c r="F13" s="5">
        <v>2017</v>
      </c>
      <c r="G13" s="5">
        <v>2018</v>
      </c>
      <c r="H13" s="5">
        <v>2019</v>
      </c>
      <c r="I13" s="5">
        <v>2020</v>
      </c>
      <c r="J13" s="5">
        <v>2021</v>
      </c>
      <c r="K13" s="42">
        <v>2022</v>
      </c>
      <c r="L13" s="149"/>
      <c r="M13" s="150"/>
      <c r="O13" s="3"/>
      <c r="P13" s="72"/>
      <c r="Q13" s="4">
        <v>2014</v>
      </c>
      <c r="R13" s="5">
        <v>2015</v>
      </c>
      <c r="S13" s="5">
        <v>2016</v>
      </c>
      <c r="T13" s="5">
        <v>2017</v>
      </c>
      <c r="U13" s="6">
        <v>2018</v>
      </c>
      <c r="V13" s="6">
        <v>2019</v>
      </c>
      <c r="W13" s="6">
        <v>2020</v>
      </c>
      <c r="X13" s="6">
        <v>2021</v>
      </c>
      <c r="Y13" s="58">
        <v>2022</v>
      </c>
    </row>
    <row r="14" spans="1:25" ht="21.95" customHeight="1">
      <c r="A14" s="116" t="s">
        <v>2</v>
      </c>
      <c r="B14" s="105"/>
      <c r="C14" s="106">
        <v>12258.176000000009</v>
      </c>
      <c r="D14" s="107">
        <v>11073.022999999999</v>
      </c>
      <c r="E14" s="107">
        <v>7928.7539999999954</v>
      </c>
      <c r="F14" s="107">
        <v>8336.6100000000024</v>
      </c>
      <c r="G14" s="107">
        <v>12499.521000000001</v>
      </c>
      <c r="H14" s="107">
        <f>H15+H16</f>
        <v>9825.6910000000007</v>
      </c>
      <c r="I14" s="107">
        <f t="shared" ref="I14:J14" si="9">I15+I16</f>
        <v>9831.3770000000004</v>
      </c>
      <c r="J14" s="107">
        <f t="shared" si="9"/>
        <v>10205.310999999998</v>
      </c>
      <c r="K14" s="108">
        <f t="shared" ref="K14" si="10">K15+K16</f>
        <v>12274.702999999998</v>
      </c>
      <c r="L14" s="164">
        <f>(K14-J14)/J14</f>
        <v>0.20277598595476418</v>
      </c>
      <c r="M14" s="165"/>
      <c r="O14" s="7" t="s">
        <v>2</v>
      </c>
      <c r="P14" s="7"/>
      <c r="Q14" s="78">
        <f>Q15+Q16</f>
        <v>0.99999999999999933</v>
      </c>
      <c r="R14" s="79">
        <f t="shared" ref="R14" si="11">R15+R16</f>
        <v>1.0000000000000002</v>
      </c>
      <c r="S14" s="79">
        <f t="shared" ref="S14" si="12">S15+S16</f>
        <v>1.0000000000000007</v>
      </c>
      <c r="T14" s="79">
        <f t="shared" ref="T14" si="13">T15+T16</f>
        <v>0.99999999999999956</v>
      </c>
      <c r="U14" s="79">
        <f t="shared" ref="U14:X14" si="14">U15+U16</f>
        <v>1</v>
      </c>
      <c r="V14" s="79">
        <f t="shared" si="14"/>
        <v>1</v>
      </c>
      <c r="W14" s="79">
        <f t="shared" si="14"/>
        <v>1</v>
      </c>
      <c r="X14" s="79">
        <f t="shared" si="14"/>
        <v>1</v>
      </c>
      <c r="Y14" s="80">
        <f>Y15+Y16</f>
        <v>1</v>
      </c>
    </row>
    <row r="15" spans="1:25" ht="21.95" customHeight="1">
      <c r="A15" s="11"/>
      <c r="B15" s="109" t="s">
        <v>49</v>
      </c>
      <c r="C15" s="12">
        <v>4194.4300000000012</v>
      </c>
      <c r="D15" s="13">
        <v>3662.2820000000011</v>
      </c>
      <c r="E15" s="13">
        <v>4624.6990000000005</v>
      </c>
      <c r="F15" s="13">
        <v>4463.3619999999992</v>
      </c>
      <c r="G15" s="13">
        <v>6564.4529999999995</v>
      </c>
      <c r="H15" s="13">
        <v>5511.4189999999999</v>
      </c>
      <c r="I15" s="13">
        <v>6655.1540000000005</v>
      </c>
      <c r="J15" s="13">
        <v>6993.2229999999981</v>
      </c>
      <c r="K15" s="40">
        <v>9096.3289999999979</v>
      </c>
      <c r="L15" s="166">
        <f t="shared" ref="L15:L16" si="15">(K15-J15)/J15</f>
        <v>0.30073486860064386</v>
      </c>
      <c r="M15" s="167"/>
      <c r="O15" s="11"/>
      <c r="P15" s="74" t="s">
        <v>49</v>
      </c>
      <c r="Q15" s="81">
        <f>C15/C14</f>
        <v>0.34217407222738505</v>
      </c>
      <c r="R15" s="82">
        <f>D15/D14</f>
        <v>0.33073913058791637</v>
      </c>
      <c r="S15" s="82">
        <f>E15/E14</f>
        <v>0.58328193812041629</v>
      </c>
      <c r="T15" s="82">
        <f>F15/F14</f>
        <v>0.53539292350247858</v>
      </c>
      <c r="U15" s="82">
        <f>G15/G14</f>
        <v>0.52517636475829743</v>
      </c>
      <c r="V15" s="82">
        <f t="shared" ref="V15:X15" si="16">H15/H14</f>
        <v>0.56091922695309671</v>
      </c>
      <c r="W15" s="82">
        <f t="shared" si="16"/>
        <v>0.67692999668306897</v>
      </c>
      <c r="X15" s="82">
        <f t="shared" si="16"/>
        <v>0.68525329605339802</v>
      </c>
      <c r="Y15" s="83">
        <f t="shared" ref="Y15" si="17">K15/K14</f>
        <v>0.74106306278856604</v>
      </c>
    </row>
    <row r="16" spans="1:25" ht="21.95" customHeight="1" thickBot="1">
      <c r="A16" s="66"/>
      <c r="B16" s="75" t="s">
        <v>52</v>
      </c>
      <c r="C16" s="67">
        <v>8063.7460000000001</v>
      </c>
      <c r="D16" s="68">
        <v>7410.741</v>
      </c>
      <c r="E16" s="68">
        <v>3304.0549999999998</v>
      </c>
      <c r="F16" s="68">
        <v>3873.248</v>
      </c>
      <c r="G16" s="68">
        <v>5935.0680000000011</v>
      </c>
      <c r="H16" s="68">
        <v>4314.2720000000008</v>
      </c>
      <c r="I16" s="68">
        <v>3176.2230000000009</v>
      </c>
      <c r="J16" s="68">
        <v>3212.0880000000002</v>
      </c>
      <c r="K16" s="70">
        <v>3178.3740000000003</v>
      </c>
      <c r="L16" s="166">
        <f t="shared" si="15"/>
        <v>-1.0495976448964019E-2</v>
      </c>
      <c r="M16" s="167"/>
      <c r="O16" s="66"/>
      <c r="P16" s="75" t="s">
        <v>50</v>
      </c>
      <c r="Q16" s="84">
        <f>C16/C14</f>
        <v>0.65782592777261428</v>
      </c>
      <c r="R16" s="85">
        <f>D16/D14</f>
        <v>0.66926086941208385</v>
      </c>
      <c r="S16" s="85">
        <f>E16/E14</f>
        <v>0.41671806187958432</v>
      </c>
      <c r="T16" s="85">
        <f>F16/F14</f>
        <v>0.46460707649752103</v>
      </c>
      <c r="U16" s="85">
        <f>G16/G14</f>
        <v>0.47482363524170251</v>
      </c>
      <c r="V16" s="85">
        <f t="shared" ref="V16:X16" si="18">H16/H14</f>
        <v>0.43908077304690329</v>
      </c>
      <c r="W16" s="85">
        <f t="shared" si="18"/>
        <v>0.32307000331693114</v>
      </c>
      <c r="X16" s="85">
        <f t="shared" si="18"/>
        <v>0.31474670394660198</v>
      </c>
      <c r="Y16" s="86">
        <f t="shared" ref="Y16" si="19">K16/K14</f>
        <v>0.25893693721143402</v>
      </c>
    </row>
    <row r="17" spans="1:15" ht="21.95" customHeight="1" thickBot="1">
      <c r="A17" s="11" t="s">
        <v>3</v>
      </c>
      <c r="B17" s="110"/>
      <c r="C17" s="111">
        <v>726284.80299999879</v>
      </c>
      <c r="D17" s="112">
        <v>735533.90499999968</v>
      </c>
      <c r="E17" s="112">
        <v>723973.62500000116</v>
      </c>
      <c r="F17" s="113">
        <v>778041.00000000035</v>
      </c>
      <c r="G17" s="113">
        <v>801216.69799999997</v>
      </c>
      <c r="H17" s="113">
        <v>819402.33800000197</v>
      </c>
      <c r="I17" s="113">
        <v>856189.67600000056</v>
      </c>
      <c r="J17" s="113">
        <v>927437.15100000019</v>
      </c>
      <c r="K17" s="115">
        <v>939875.90499999886</v>
      </c>
      <c r="L17" s="160">
        <f>(K17-J17)/J17</f>
        <v>1.3411964343445493E-2</v>
      </c>
      <c r="M17" s="161"/>
    </row>
    <row r="18" spans="1:15" ht="21.95" customHeight="1" thickBot="1">
      <c r="A18" s="15" t="s">
        <v>4</v>
      </c>
      <c r="B18" s="15"/>
      <c r="C18" s="16">
        <f t="shared" ref="C18:K18" si="20">C14/C17</f>
        <v>1.6877918895406144E-2</v>
      </c>
      <c r="D18" s="17">
        <f t="shared" si="20"/>
        <v>1.5054401876960388E-2</v>
      </c>
      <c r="E18" s="17">
        <f t="shared" si="20"/>
        <v>1.0951716645754854E-2</v>
      </c>
      <c r="F18" s="17">
        <f t="shared" si="20"/>
        <v>1.0714872352485279E-2</v>
      </c>
      <c r="G18" s="17">
        <f t="shared" si="20"/>
        <v>1.5600674612999643E-2</v>
      </c>
      <c r="H18" s="17">
        <f t="shared" si="20"/>
        <v>1.1991289924779269E-2</v>
      </c>
      <c r="I18" s="17">
        <f t="shared" si="20"/>
        <v>1.1482709118767736E-2</v>
      </c>
      <c r="J18" s="17">
        <f t="shared" si="20"/>
        <v>1.1003776362631387E-2</v>
      </c>
      <c r="K18" s="45">
        <f t="shared" si="20"/>
        <v>1.3059918798535443E-2</v>
      </c>
      <c r="L18" s="103">
        <f>(K18-J18)*100</f>
        <v>0.20561424359040564</v>
      </c>
      <c r="M18" s="104" t="s">
        <v>46</v>
      </c>
      <c r="O18" t="s">
        <v>51</v>
      </c>
    </row>
    <row r="20" spans="1:15" ht="15.75" thickBot="1"/>
    <row r="21" spans="1:15" ht="21.75" customHeight="1">
      <c r="A21" s="2"/>
      <c r="B21" s="71"/>
      <c r="C21" s="145" t="s">
        <v>6</v>
      </c>
      <c r="D21" s="146"/>
      <c r="E21" s="146"/>
      <c r="F21" s="146"/>
      <c r="G21" s="146"/>
      <c r="H21" s="146"/>
      <c r="I21" s="146"/>
      <c r="J21" s="146"/>
      <c r="K21" s="155"/>
      <c r="L21" s="147" t="s">
        <v>80</v>
      </c>
      <c r="M21" s="148"/>
    </row>
    <row r="22" spans="1:15" ht="21.95" customHeight="1" thickBot="1">
      <c r="A22" s="3"/>
      <c r="B22" s="72"/>
      <c r="C22" s="4">
        <v>2014</v>
      </c>
      <c r="D22" s="5">
        <v>2015</v>
      </c>
      <c r="E22" s="5">
        <v>2016</v>
      </c>
      <c r="F22" s="5">
        <v>2017</v>
      </c>
      <c r="G22" s="5">
        <v>2018</v>
      </c>
      <c r="H22" s="5">
        <v>2019</v>
      </c>
      <c r="I22" s="5">
        <v>2020</v>
      </c>
      <c r="J22" s="5">
        <v>2021</v>
      </c>
      <c r="K22" s="42">
        <v>2022</v>
      </c>
      <c r="L22" s="149"/>
      <c r="M22" s="150"/>
    </row>
    <row r="23" spans="1:15" ht="21.95" customHeight="1" thickBot="1">
      <c r="A23" s="7" t="s">
        <v>2</v>
      </c>
      <c r="B23" s="7"/>
      <c r="C23" s="25">
        <f>C14/C5*10</f>
        <v>7.9187388081106205</v>
      </c>
      <c r="D23" s="19">
        <f t="shared" ref="D23:F23" si="21">D14/D5*10</f>
        <v>8.3855981267432043</v>
      </c>
      <c r="E23" s="19">
        <f t="shared" si="21"/>
        <v>4.5160998915510024</v>
      </c>
      <c r="F23" s="19">
        <f t="shared" si="21"/>
        <v>5.9769428482321807</v>
      </c>
      <c r="G23" s="19">
        <f t="shared" ref="G23:K23" si="22">G14/G5*10</f>
        <v>5.5899981708825024</v>
      </c>
      <c r="H23" s="19">
        <f t="shared" ref="H23:J23" si="23">H14/H5*10</f>
        <v>5.5899538100323101</v>
      </c>
      <c r="I23" s="19">
        <f t="shared" si="23"/>
        <v>4.6895110378871827</v>
      </c>
      <c r="J23" s="19">
        <f t="shared" si="23"/>
        <v>5.4977010559250781</v>
      </c>
      <c r="K23" s="19">
        <f t="shared" si="22"/>
        <v>5.7651965333774191</v>
      </c>
      <c r="L23" s="158">
        <f>(K23-J23)/J23</f>
        <v>4.8655879017657964E-2</v>
      </c>
      <c r="M23" s="159"/>
    </row>
    <row r="24" spans="1:15" ht="21.95" customHeight="1">
      <c r="A24" s="11"/>
      <c r="B24" s="74" t="s">
        <v>49</v>
      </c>
      <c r="C24" s="76">
        <f t="shared" ref="C24:F24" si="24">C15/C6*10</f>
        <v>3.3409959671605978</v>
      </c>
      <c r="D24" s="77">
        <f t="shared" si="24"/>
        <v>3.4121445102430985</v>
      </c>
      <c r="E24" s="77">
        <f t="shared" si="24"/>
        <v>2.820428550083399</v>
      </c>
      <c r="F24" s="77">
        <f t="shared" si="24"/>
        <v>3.4478283069778293</v>
      </c>
      <c r="G24" s="77">
        <f t="shared" ref="G24:K24" si="25">G15/G6*10</f>
        <v>3.1837684603632654</v>
      </c>
      <c r="H24" s="77">
        <f t="shared" ref="H24:J24" si="26">H15/H6*10</f>
        <v>3.4232735087593991</v>
      </c>
      <c r="I24" s="77">
        <f t="shared" si="26"/>
        <v>3.3120583505982721</v>
      </c>
      <c r="J24" s="77">
        <f t="shared" si="26"/>
        <v>3.9559709327715673</v>
      </c>
      <c r="K24" s="77">
        <f t="shared" si="25"/>
        <v>4.4849314514657825</v>
      </c>
      <c r="L24" s="162">
        <f t="shared" ref="L24:L25" si="27">(K24-J24)/J24</f>
        <v>0.13371193259087563</v>
      </c>
      <c r="M24" s="163"/>
    </row>
    <row r="25" spans="1:15" ht="21.95" customHeight="1" thickBot="1">
      <c r="A25" s="66"/>
      <c r="B25" s="75" t="s">
        <v>52</v>
      </c>
      <c r="C25" s="89">
        <f t="shared" ref="C25:F25" si="28">C16/C7*10</f>
        <v>27.563368005113603</v>
      </c>
      <c r="D25" s="90">
        <f t="shared" si="28"/>
        <v>29.982000461215424</v>
      </c>
      <c r="E25" s="90">
        <f t="shared" si="28"/>
        <v>28.495761067365819</v>
      </c>
      <c r="F25" s="90">
        <f t="shared" si="28"/>
        <v>38.635119498862871</v>
      </c>
      <c r="G25" s="90">
        <f t="shared" ref="G25:K25" si="29">G16/G7*10</f>
        <v>34.070229217972354</v>
      </c>
      <c r="H25" s="90">
        <f t="shared" ref="H25:J25" si="30">H16/H7*10</f>
        <v>29.198624759739033</v>
      </c>
      <c r="I25" s="90">
        <f t="shared" si="30"/>
        <v>36.470582156389952</v>
      </c>
      <c r="J25" s="90">
        <f t="shared" si="30"/>
        <v>36.285349570168208</v>
      </c>
      <c r="K25" s="90">
        <f t="shared" si="29"/>
        <v>31.49836481477811</v>
      </c>
      <c r="L25" s="162">
        <f t="shared" si="27"/>
        <v>-0.1319261027410823</v>
      </c>
      <c r="M25" s="163"/>
    </row>
    <row r="26" spans="1:15" ht="21.95" customHeight="1" thickBot="1">
      <c r="A26" s="88" t="s">
        <v>3</v>
      </c>
      <c r="B26" s="87"/>
      <c r="C26" s="91">
        <f t="shared" ref="C26:F26" si="31">C17/C8*10</f>
        <v>2.5607958290684403</v>
      </c>
      <c r="D26" s="92">
        <f t="shared" si="31"/>
        <v>2.6286072965709977</v>
      </c>
      <c r="E26" s="92">
        <f t="shared" si="31"/>
        <v>2.6046855971487219</v>
      </c>
      <c r="F26" s="92">
        <f t="shared" si="31"/>
        <v>2.6095014985513716</v>
      </c>
      <c r="G26" s="92">
        <f t="shared" ref="G26:K26" si="32">G17/G8*10</f>
        <v>2.7084618535701903</v>
      </c>
      <c r="H26" s="92">
        <f t="shared" ref="H26:J26" si="33">H17/H8*10</f>
        <v>2.765252543139225</v>
      </c>
      <c r="I26" s="92">
        <f t="shared" si="33"/>
        <v>2.7168687748521565</v>
      </c>
      <c r="J26" s="92">
        <f t="shared" si="33"/>
        <v>2.8206505361521295</v>
      </c>
      <c r="K26" s="92">
        <f t="shared" si="32"/>
        <v>2.8749661443334027</v>
      </c>
      <c r="L26" s="160">
        <f>(K26-J26)/J26</f>
        <v>1.9256411769240089E-2</v>
      </c>
      <c r="M26" s="161"/>
    </row>
    <row r="27" spans="1:15" ht="21.95" customHeight="1"/>
    <row r="28" spans="1:15">
      <c r="A28" t="s">
        <v>71</v>
      </c>
    </row>
  </sheetData>
  <mergeCells count="20">
    <mergeCell ref="C3:K3"/>
    <mergeCell ref="C12:K12"/>
    <mergeCell ref="C21:K21"/>
    <mergeCell ref="L5:M5"/>
    <mergeCell ref="L8:M8"/>
    <mergeCell ref="L3:M4"/>
    <mergeCell ref="L12:M13"/>
    <mergeCell ref="L14:M14"/>
    <mergeCell ref="L17:M17"/>
    <mergeCell ref="L21:M22"/>
    <mergeCell ref="L6:M6"/>
    <mergeCell ref="L7:M7"/>
    <mergeCell ref="L15:M15"/>
    <mergeCell ref="L16:M16"/>
    <mergeCell ref="Q3:Y3"/>
    <mergeCell ref="Q12:Y12"/>
    <mergeCell ref="L23:M23"/>
    <mergeCell ref="L26:M26"/>
    <mergeCell ref="L24:M24"/>
    <mergeCell ref="L25:M25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192154EF-7EB3-4831-8C3B-99BA2F4F0E3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L5:L9</xm:sqref>
        </x14:conditionalFormatting>
        <x14:conditionalFormatting xmlns:xm="http://schemas.microsoft.com/office/excel/2006/main">
          <x14:cfRule type="iconSet" priority="3" id="{C4405107-559D-4A12-8225-5F936A501B8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L14:L18</xm:sqref>
        </x14:conditionalFormatting>
        <x14:conditionalFormatting xmlns:xm="http://schemas.microsoft.com/office/excel/2006/main">
          <x14:cfRule type="iconSet" priority="1" id="{955313C2-5D6B-499C-8BB7-AE2755DC13E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L23:L26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80"/>
  <sheetViews>
    <sheetView showGridLines="0" topLeftCell="B12" workbookViewId="0">
      <selection activeCell="V18" sqref="V18"/>
    </sheetView>
  </sheetViews>
  <sheetFormatPr defaultRowHeight="15"/>
  <cols>
    <col min="1" max="1" width="45.7109375" bestFit="1" customWidth="1"/>
    <col min="11" max="11" width="1.5703125" customWidth="1"/>
    <col min="12" max="12" width="9.85546875" customWidth="1"/>
    <col min="13" max="13" width="1.5703125" customWidth="1"/>
    <col min="14" max="14" width="9.85546875" customWidth="1"/>
    <col min="15" max="15" width="3.5703125" customWidth="1"/>
  </cols>
  <sheetData>
    <row r="1" spans="1:27">
      <c r="A1" s="65" t="s">
        <v>58</v>
      </c>
      <c r="B1" s="60"/>
      <c r="C1" s="60"/>
      <c r="D1" s="60"/>
      <c r="E1" s="60"/>
      <c r="F1" s="60"/>
      <c r="G1" s="60"/>
      <c r="H1" s="60"/>
      <c r="I1" s="60"/>
      <c r="J1" s="60"/>
      <c r="L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</row>
    <row r="2" spans="1:27">
      <c r="A2" s="60"/>
      <c r="B2" s="60"/>
      <c r="C2" s="60"/>
      <c r="D2" s="60"/>
      <c r="E2" s="60"/>
      <c r="F2" s="60"/>
      <c r="G2" s="60"/>
      <c r="H2" s="60"/>
      <c r="I2" s="60"/>
      <c r="J2" s="60"/>
      <c r="L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</row>
    <row r="3" spans="1:27">
      <c r="A3" s="60"/>
      <c r="B3" s="60"/>
      <c r="C3" s="60"/>
      <c r="D3" s="60"/>
      <c r="E3" s="60"/>
      <c r="F3" s="60"/>
      <c r="G3" s="60"/>
      <c r="H3" s="60"/>
      <c r="I3" s="60"/>
      <c r="J3" s="60"/>
      <c r="L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28.5" customHeight="1">
      <c r="A4" s="52" t="s">
        <v>1</v>
      </c>
      <c r="B4" s="30">
        <v>2014</v>
      </c>
      <c r="C4" s="30">
        <v>2015</v>
      </c>
      <c r="D4" s="30">
        <v>2016</v>
      </c>
      <c r="E4" s="30">
        <v>2017</v>
      </c>
      <c r="F4" s="30">
        <v>2018</v>
      </c>
      <c r="G4" s="30">
        <v>2019</v>
      </c>
      <c r="H4" s="30">
        <v>2020</v>
      </c>
      <c r="I4" s="30">
        <v>2021</v>
      </c>
      <c r="J4" s="30">
        <v>2022</v>
      </c>
      <c r="L4" s="102" t="s">
        <v>82</v>
      </c>
      <c r="M4" s="124"/>
      <c r="N4" s="102" t="s">
        <v>78</v>
      </c>
      <c r="O4" s="60"/>
      <c r="P4" s="29">
        <v>2014</v>
      </c>
      <c r="Q4" s="29">
        <v>2015</v>
      </c>
      <c r="R4" s="29">
        <v>2016</v>
      </c>
      <c r="S4" s="29">
        <v>2017</v>
      </c>
      <c r="T4" s="29">
        <v>2018</v>
      </c>
      <c r="U4" s="29">
        <v>2019</v>
      </c>
      <c r="V4" s="29">
        <v>2020</v>
      </c>
      <c r="W4" s="29">
        <v>2021</v>
      </c>
      <c r="X4" s="29">
        <v>2022</v>
      </c>
      <c r="Y4" s="60"/>
      <c r="Z4" s="60"/>
      <c r="AA4" s="60"/>
    </row>
    <row r="5" spans="1:27" ht="20.100000000000001" customHeight="1">
      <c r="A5" s="60" t="s">
        <v>23</v>
      </c>
      <c r="B5" s="61">
        <v>2222.0699999999993</v>
      </c>
      <c r="C5" s="61">
        <v>2266.3500000000008</v>
      </c>
      <c r="D5" s="61">
        <v>2424.36</v>
      </c>
      <c r="E5" s="61">
        <v>2122.6600000000003</v>
      </c>
      <c r="F5" s="61">
        <v>4987.9600000000009</v>
      </c>
      <c r="G5" s="61">
        <v>3131.1799999999989</v>
      </c>
      <c r="H5" s="61">
        <v>3321.99</v>
      </c>
      <c r="I5" s="61">
        <v>3677.39</v>
      </c>
      <c r="J5" s="61">
        <v>4932.1799999999994</v>
      </c>
      <c r="L5" s="62">
        <f>(J5-B5)/B5</f>
        <v>1.2196330448635737</v>
      </c>
      <c r="M5" s="32"/>
      <c r="N5" s="62">
        <f>(J5-I5)/I5</f>
        <v>0.34121754831551715</v>
      </c>
      <c r="O5" s="51"/>
      <c r="P5" s="63">
        <f>B5/$B$8</f>
        <v>0.17699489343602218</v>
      </c>
      <c r="Q5" s="63">
        <f>C5/$C$8</f>
        <v>0.21115560491489863</v>
      </c>
      <c r="R5" s="63">
        <f>D5/$D$8</f>
        <v>0.14785252315188924</v>
      </c>
      <c r="S5" s="63">
        <f>E5/$E$8</f>
        <v>0.16396983336976839</v>
      </c>
      <c r="T5" s="63">
        <f>F5/$F$8</f>
        <v>0.2419167252709945</v>
      </c>
      <c r="U5" s="63">
        <f>G5/$G$8</f>
        <v>0.1944850417861036</v>
      </c>
      <c r="V5" s="63">
        <f>H5/$H$8</f>
        <v>0.16532487032011509</v>
      </c>
      <c r="W5" s="63">
        <f>I5/$I$8</f>
        <v>0.20802493998067612</v>
      </c>
      <c r="X5" s="63">
        <f>J5/$J$8</f>
        <v>0.24318039954678977</v>
      </c>
      <c r="Y5" s="60"/>
      <c r="Z5" s="60"/>
      <c r="AA5" s="60"/>
    </row>
    <row r="6" spans="1:27" ht="20.100000000000001" customHeight="1">
      <c r="A6" s="60" t="s">
        <v>24</v>
      </c>
      <c r="B6" s="61">
        <v>412.34999999999985</v>
      </c>
      <c r="C6" s="61">
        <v>1252.6599999999999</v>
      </c>
      <c r="D6" s="61">
        <v>1929.69</v>
      </c>
      <c r="E6" s="61">
        <v>998.99</v>
      </c>
      <c r="F6" s="61">
        <v>1809.1900000000003</v>
      </c>
      <c r="G6" s="61">
        <v>1424.15</v>
      </c>
      <c r="H6" s="61">
        <v>3675.8500000000004</v>
      </c>
      <c r="I6" s="61">
        <v>1943.4700000000003</v>
      </c>
      <c r="J6" s="61">
        <v>1777.1800000000003</v>
      </c>
      <c r="L6" s="62">
        <f t="shared" ref="L6:L8" si="0">(J6-B6)/B6</f>
        <v>3.3098823814720526</v>
      </c>
      <c r="M6" s="32"/>
      <c r="N6" s="62">
        <f t="shared" ref="N6:N8" si="1">(J6-I6)/I6</f>
        <v>-8.5563450940842889E-2</v>
      </c>
      <c r="O6" s="60"/>
      <c r="P6" s="63">
        <f>B6/$B$8</f>
        <v>3.2844979819872347E-2</v>
      </c>
      <c r="Q6" s="63">
        <f>C6/$C$8</f>
        <v>0.11671020806702265</v>
      </c>
      <c r="R6" s="63">
        <f>D6/$D$8</f>
        <v>0.11768447565583046</v>
      </c>
      <c r="S6" s="63">
        <f t="shared" ref="S6:S7" si="2">E6/$E$8</f>
        <v>7.7169317666543349E-2</v>
      </c>
      <c r="T6" s="63">
        <f t="shared" ref="T6:T7" si="3">F6/$F$8</f>
        <v>8.7745956301379824E-2</v>
      </c>
      <c r="U6" s="63">
        <f t="shared" ref="U6:U7" si="4">G6/$G$8</f>
        <v>8.8457345875893281E-2</v>
      </c>
      <c r="V6" s="63">
        <f t="shared" ref="V6:V7" si="5">H6/$H$8</f>
        <v>0.18293535638764571</v>
      </c>
      <c r="W6" s="63">
        <f>I6/$I$8</f>
        <v>0.1099394489309659</v>
      </c>
      <c r="X6" s="63">
        <f t="shared" ref="X6:X7" si="6">J6/$J$8</f>
        <v>8.762359493501129E-2</v>
      </c>
      <c r="Y6" s="60"/>
      <c r="Z6" s="60"/>
      <c r="AA6" s="60"/>
    </row>
    <row r="7" spans="1:27" ht="20.100000000000001" customHeight="1">
      <c r="A7" s="60" t="s">
        <v>25</v>
      </c>
      <c r="B7" s="61">
        <v>9920.0099999999984</v>
      </c>
      <c r="C7" s="61">
        <v>7214.0700000000024</v>
      </c>
      <c r="D7" s="61">
        <v>12043.099999999999</v>
      </c>
      <c r="E7" s="61">
        <v>9823.779999999997</v>
      </c>
      <c r="F7" s="61">
        <v>13821.350000000002</v>
      </c>
      <c r="G7" s="61">
        <v>11544.519999999997</v>
      </c>
      <c r="H7" s="61">
        <v>13095.87</v>
      </c>
      <c r="I7" s="61">
        <v>12056.780000000002</v>
      </c>
      <c r="J7" s="61">
        <v>13572.619999999999</v>
      </c>
      <c r="L7" s="62">
        <f t="shared" si="0"/>
        <v>0.36820628205011902</v>
      </c>
      <c r="M7" s="32"/>
      <c r="N7" s="62">
        <f t="shared" si="1"/>
        <v>0.12572511068461034</v>
      </c>
      <c r="O7" s="60"/>
      <c r="P7" s="63">
        <f>B7/$B$8</f>
        <v>0.79016012674410552</v>
      </c>
      <c r="Q7" s="63">
        <f>C7/$C$8</f>
        <v>0.6721341870180787</v>
      </c>
      <c r="R7" s="63">
        <f>D7/$D$8</f>
        <v>0.73446300119228036</v>
      </c>
      <c r="S7" s="63">
        <f t="shared" si="2"/>
        <v>0.75886084896368833</v>
      </c>
      <c r="T7" s="63">
        <f t="shared" si="3"/>
        <v>0.67033731842762567</v>
      </c>
      <c r="U7" s="63">
        <f t="shared" si="4"/>
        <v>0.71705761233800314</v>
      </c>
      <c r="V7" s="63">
        <f t="shared" si="5"/>
        <v>0.65173977329223931</v>
      </c>
      <c r="W7" s="63">
        <f>I7/$I$8</f>
        <v>0.68203561108835797</v>
      </c>
      <c r="X7" s="63">
        <f t="shared" si="6"/>
        <v>0.66919600551819891</v>
      </c>
      <c r="Y7" s="60"/>
      <c r="Z7" s="60"/>
      <c r="AA7" s="60"/>
    </row>
    <row r="8" spans="1:27" ht="20.100000000000001" customHeight="1">
      <c r="A8" s="47" t="s">
        <v>12</v>
      </c>
      <c r="B8" s="48">
        <f>SUM(B5:B7)</f>
        <v>12554.429999999997</v>
      </c>
      <c r="C8" s="48">
        <f t="shared" ref="C8:J8" si="7">SUM(C5:C7)</f>
        <v>10733.080000000004</v>
      </c>
      <c r="D8" s="48">
        <f t="shared" si="7"/>
        <v>16397.149999999998</v>
      </c>
      <c r="E8" s="48">
        <f>SUM(E5:E7)</f>
        <v>12945.429999999997</v>
      </c>
      <c r="F8" s="48">
        <f>SUM(F5:F7)</f>
        <v>20618.500000000004</v>
      </c>
      <c r="G8" s="48">
        <f>SUM(G5:G7)</f>
        <v>16099.849999999995</v>
      </c>
      <c r="H8" s="48">
        <f t="shared" ref="H8:I8" si="8">SUM(H5:H7)</f>
        <v>20093.71</v>
      </c>
      <c r="I8" s="48">
        <f t="shared" si="8"/>
        <v>17677.640000000003</v>
      </c>
      <c r="J8" s="48">
        <f t="shared" si="7"/>
        <v>20281.98</v>
      </c>
      <c r="L8" s="37">
        <f t="shared" si="0"/>
        <v>0.61552376332497816</v>
      </c>
      <c r="M8" s="125"/>
      <c r="N8" s="37">
        <f t="shared" si="1"/>
        <v>0.14732396405855058</v>
      </c>
      <c r="O8" s="60"/>
      <c r="P8" s="49">
        <f>SUM(P5:P7)</f>
        <v>1</v>
      </c>
      <c r="Q8" s="49">
        <f t="shared" ref="Q8:W8" si="9">SUM(Q5:Q7)</f>
        <v>1</v>
      </c>
      <c r="R8" s="49">
        <f t="shared" si="9"/>
        <v>1</v>
      </c>
      <c r="S8" s="49">
        <f t="shared" si="9"/>
        <v>1</v>
      </c>
      <c r="T8" s="49">
        <f t="shared" si="9"/>
        <v>1</v>
      </c>
      <c r="U8" s="49">
        <f t="shared" si="9"/>
        <v>1</v>
      </c>
      <c r="V8" s="49">
        <f t="shared" si="9"/>
        <v>1</v>
      </c>
      <c r="W8" s="49">
        <f t="shared" si="9"/>
        <v>1</v>
      </c>
      <c r="X8" s="49">
        <f t="shared" ref="X8" si="10">SUM(X5:X7)</f>
        <v>1</v>
      </c>
      <c r="Y8" s="60"/>
      <c r="Z8" s="60"/>
      <c r="AA8" s="60"/>
    </row>
    <row r="9" spans="1:27" ht="18" customHeight="1">
      <c r="A9" s="60"/>
      <c r="B9" s="60"/>
      <c r="C9" s="60"/>
      <c r="D9" s="60"/>
      <c r="E9" s="60"/>
      <c r="F9" s="60"/>
      <c r="G9" s="60"/>
      <c r="H9" s="60"/>
      <c r="I9" s="122"/>
      <c r="J9" s="122"/>
      <c r="L9" s="63"/>
      <c r="M9" s="33"/>
      <c r="N9" s="63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</row>
    <row r="10" spans="1:27" ht="18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L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</row>
    <row r="11" spans="1:27" ht="28.5" customHeight="1">
      <c r="A11" s="52" t="s">
        <v>5</v>
      </c>
      <c r="B11" s="30">
        <v>2014</v>
      </c>
      <c r="C11" s="30">
        <v>2015</v>
      </c>
      <c r="D11" s="30">
        <v>2016</v>
      </c>
      <c r="E11" s="30">
        <v>2017</v>
      </c>
      <c r="F11" s="30">
        <v>2018</v>
      </c>
      <c r="G11" s="30">
        <v>2019</v>
      </c>
      <c r="H11" s="30">
        <v>2020</v>
      </c>
      <c r="I11" s="30">
        <v>2021</v>
      </c>
      <c r="J11" s="30">
        <v>2022</v>
      </c>
      <c r="L11" s="102" t="s">
        <v>82</v>
      </c>
      <c r="M11" s="124"/>
      <c r="N11" s="102" t="s">
        <v>78</v>
      </c>
      <c r="O11" s="60"/>
      <c r="P11" s="29">
        <v>2014</v>
      </c>
      <c r="Q11" s="29">
        <v>2015</v>
      </c>
      <c r="R11" s="29">
        <v>2016</v>
      </c>
      <c r="S11" s="29">
        <v>2017</v>
      </c>
      <c r="T11" s="29">
        <v>2018</v>
      </c>
      <c r="U11" s="29">
        <v>2019</v>
      </c>
      <c r="V11" s="29">
        <v>2020</v>
      </c>
      <c r="W11" s="29">
        <v>2021</v>
      </c>
      <c r="X11" s="29">
        <v>2022</v>
      </c>
      <c r="Y11" s="60"/>
      <c r="Z11" s="60"/>
      <c r="AA11" s="60"/>
    </row>
    <row r="12" spans="1:27" ht="20.100000000000001" customHeight="1">
      <c r="A12" s="60" t="s">
        <v>23</v>
      </c>
      <c r="B12" s="61">
        <v>1146.6140000000003</v>
      </c>
      <c r="C12" s="61">
        <v>1058.9700000000005</v>
      </c>
      <c r="D12" s="61">
        <v>1214.002</v>
      </c>
      <c r="E12" s="61">
        <v>1100.346</v>
      </c>
      <c r="F12" s="61">
        <v>2021.2040000000004</v>
      </c>
      <c r="G12" s="61">
        <v>1361.32</v>
      </c>
      <c r="H12" s="61">
        <v>1456.0719999999997</v>
      </c>
      <c r="I12" s="61">
        <v>2397.8409999999999</v>
      </c>
      <c r="J12" s="61">
        <v>2892.1070000000004</v>
      </c>
      <c r="L12" s="62">
        <f>(J12-B12)/B12</f>
        <v>1.522302187135339</v>
      </c>
      <c r="M12" s="32"/>
      <c r="N12" s="62">
        <f>(J12-I12)/I12</f>
        <v>0.20612959741700995</v>
      </c>
      <c r="O12" s="51"/>
      <c r="P12" s="63">
        <f>B12/$B$15</f>
        <v>0.27336586854471284</v>
      </c>
      <c r="Q12" s="63">
        <f>C12/$C$15</f>
        <v>0.289155777736395</v>
      </c>
      <c r="R12" s="63">
        <f>D12/$D$15</f>
        <v>0.26250400296321985</v>
      </c>
      <c r="S12" s="63">
        <f>E12/$E$15</f>
        <v>0.24652851370782836</v>
      </c>
      <c r="T12" s="63">
        <f>F12/$F$15</f>
        <v>0.30790135903174271</v>
      </c>
      <c r="U12" s="63">
        <f>G12/$G$15</f>
        <v>0.24699991054935216</v>
      </c>
      <c r="V12" s="63">
        <f>H12/$H$15</f>
        <v>0.21878862607837468</v>
      </c>
      <c r="W12" s="63">
        <f>I12/$I$15</f>
        <v>0.34288067175893011</v>
      </c>
      <c r="X12" s="63">
        <f>J12/$J$15</f>
        <v>0.31794221603022504</v>
      </c>
      <c r="Y12" s="60"/>
      <c r="Z12" s="60"/>
      <c r="AA12" s="60"/>
    </row>
    <row r="13" spans="1:27" ht="20.100000000000001" customHeight="1">
      <c r="A13" s="60" t="s">
        <v>24</v>
      </c>
      <c r="B13" s="61">
        <v>122.68199999999999</v>
      </c>
      <c r="C13" s="61">
        <v>302.59200000000004</v>
      </c>
      <c r="D13" s="61">
        <v>419.46999999999991</v>
      </c>
      <c r="E13" s="61">
        <v>304.60299999999995</v>
      </c>
      <c r="F13" s="61">
        <v>585.02200000000005</v>
      </c>
      <c r="G13" s="61">
        <v>511.99900000000008</v>
      </c>
      <c r="H13" s="61">
        <v>1386.866</v>
      </c>
      <c r="I13" s="61">
        <v>613.81099999999981</v>
      </c>
      <c r="J13" s="61">
        <v>932.83199999999977</v>
      </c>
      <c r="L13" s="62">
        <f t="shared" ref="L13:L15" si="11">(J13-B13)/B13</f>
        <v>6.6036582383723763</v>
      </c>
      <c r="M13" s="32"/>
      <c r="N13" s="62">
        <f t="shared" ref="N13:N15" si="12">(J13-I13)/I13</f>
        <v>0.51973816044352428</v>
      </c>
      <c r="O13" s="60"/>
      <c r="P13" s="63">
        <f t="shared" ref="P13:P14" si="13">B13/$B$15</f>
        <v>2.9248789466029938E-2</v>
      </c>
      <c r="Q13" s="63">
        <f t="shared" ref="Q13:Q14" si="14">C13/$C$15</f>
        <v>8.2623894063865083E-2</v>
      </c>
      <c r="R13" s="63">
        <f t="shared" ref="R13:R14" si="15">D13/$D$15</f>
        <v>9.0702119208190601E-2</v>
      </c>
      <c r="S13" s="63">
        <f t="shared" ref="S13:S14" si="16">E13/$E$15</f>
        <v>6.8245192749322156E-2</v>
      </c>
      <c r="T13" s="63">
        <f t="shared" ref="T13:T14" si="17">F13/$F$15</f>
        <v>8.9119687504808101E-2</v>
      </c>
      <c r="U13" s="63">
        <f t="shared" ref="U13:U14" si="18">G13/$G$15</f>
        <v>9.2897854436398336E-2</v>
      </c>
      <c r="V13" s="63">
        <f t="shared" ref="V13:V14" si="19">H13/$H$15</f>
        <v>0.20838976829086148</v>
      </c>
      <c r="W13" s="63">
        <f>I13/$I$15</f>
        <v>8.7772261802605181E-2</v>
      </c>
      <c r="X13" s="63">
        <f t="shared" ref="X13:X14" si="20">J13/$J$15</f>
        <v>0.10255038048865646</v>
      </c>
      <c r="Y13" s="60"/>
      <c r="Z13" s="60"/>
      <c r="AA13" s="60"/>
    </row>
    <row r="14" spans="1:27" ht="20.100000000000001" customHeight="1">
      <c r="A14" s="60" t="s">
        <v>25</v>
      </c>
      <c r="B14" s="61">
        <v>2925.1340000000009</v>
      </c>
      <c r="C14" s="61">
        <v>2300.7200000000003</v>
      </c>
      <c r="D14" s="61">
        <v>2991.2270000000008</v>
      </c>
      <c r="E14" s="61">
        <v>3058.4129999999996</v>
      </c>
      <c r="F14" s="61">
        <v>3958.2269999999994</v>
      </c>
      <c r="G14" s="61">
        <v>3638.0999999999995</v>
      </c>
      <c r="H14" s="61">
        <v>3812.2160000000003</v>
      </c>
      <c r="I14" s="61">
        <v>3981.570999999999</v>
      </c>
      <c r="J14" s="61">
        <v>5271.3899999999985</v>
      </c>
      <c r="L14" s="62">
        <f t="shared" si="11"/>
        <v>0.80210205754676434</v>
      </c>
      <c r="M14" s="32"/>
      <c r="N14" s="62">
        <f t="shared" si="12"/>
        <v>0.32394725599518376</v>
      </c>
      <c r="O14" s="60"/>
      <c r="P14" s="63">
        <f t="shared" si="13"/>
        <v>0.69738534198925717</v>
      </c>
      <c r="Q14" s="63">
        <f t="shared" si="14"/>
        <v>0.62822032819973983</v>
      </c>
      <c r="R14" s="63">
        <f t="shared" si="15"/>
        <v>0.64679387782858955</v>
      </c>
      <c r="S14" s="63">
        <f t="shared" si="16"/>
        <v>0.68522629354284958</v>
      </c>
      <c r="T14" s="63">
        <f t="shared" si="17"/>
        <v>0.60297895346344921</v>
      </c>
      <c r="U14" s="63">
        <f t="shared" si="18"/>
        <v>0.66010223501424947</v>
      </c>
      <c r="V14" s="63">
        <f t="shared" si="19"/>
        <v>0.57282160563076379</v>
      </c>
      <c r="W14" s="63">
        <f>I14/$I$15</f>
        <v>0.56934706643846478</v>
      </c>
      <c r="X14" s="63">
        <f t="shared" si="20"/>
        <v>0.57950740348111851</v>
      </c>
      <c r="Y14" s="60"/>
      <c r="Z14" s="60"/>
      <c r="AA14" s="60"/>
    </row>
    <row r="15" spans="1:27" ht="20.100000000000001" customHeight="1">
      <c r="A15" s="47" t="s">
        <v>12</v>
      </c>
      <c r="B15" s="48">
        <f>SUM(B12:B14)</f>
        <v>4194.4300000000012</v>
      </c>
      <c r="C15" s="48">
        <f t="shared" ref="C15:D15" si="21">SUM(C12:C14)</f>
        <v>3662.2820000000011</v>
      </c>
      <c r="D15" s="48">
        <f t="shared" si="21"/>
        <v>4624.6990000000005</v>
      </c>
      <c r="E15" s="48">
        <f>SUM(E12:E14)</f>
        <v>4463.3619999999992</v>
      </c>
      <c r="F15" s="48">
        <f t="shared" ref="F15:J15" si="22">SUM(F12:F14)</f>
        <v>6564.4529999999995</v>
      </c>
      <c r="G15" s="48">
        <f t="shared" si="22"/>
        <v>5511.4189999999999</v>
      </c>
      <c r="H15" s="48">
        <f t="shared" si="22"/>
        <v>6655.1540000000005</v>
      </c>
      <c r="I15" s="48">
        <f t="shared" si="22"/>
        <v>6993.2229999999981</v>
      </c>
      <c r="J15" s="48">
        <f t="shared" si="22"/>
        <v>9096.3289999999979</v>
      </c>
      <c r="L15" s="37">
        <f t="shared" si="11"/>
        <v>1.1686686868060727</v>
      </c>
      <c r="M15" s="125"/>
      <c r="N15" s="37">
        <f t="shared" si="12"/>
        <v>0.30073486860064386</v>
      </c>
      <c r="O15" s="60"/>
      <c r="P15" s="49">
        <f>SUM(P12:P14)</f>
        <v>1</v>
      </c>
      <c r="Q15" s="49">
        <f t="shared" ref="Q15:X15" si="23">SUM(Q12:Q14)</f>
        <v>0.99999999999999989</v>
      </c>
      <c r="R15" s="49">
        <f t="shared" si="23"/>
        <v>1</v>
      </c>
      <c r="S15" s="49">
        <f t="shared" si="23"/>
        <v>1</v>
      </c>
      <c r="T15" s="49">
        <f t="shared" si="23"/>
        <v>1</v>
      </c>
      <c r="U15" s="49">
        <f t="shared" si="23"/>
        <v>1</v>
      </c>
      <c r="V15" s="49">
        <f t="shared" si="23"/>
        <v>1</v>
      </c>
      <c r="W15" s="49">
        <f t="shared" si="23"/>
        <v>1</v>
      </c>
      <c r="X15" s="49">
        <f t="shared" si="23"/>
        <v>1</v>
      </c>
      <c r="Y15" s="60"/>
      <c r="Z15" s="60"/>
      <c r="AA15" s="60"/>
    </row>
    <row r="16" spans="1:27" ht="18" customHeight="1">
      <c r="A16" s="60"/>
      <c r="B16" s="60"/>
      <c r="C16" s="60"/>
      <c r="D16" s="60"/>
      <c r="E16" s="60"/>
      <c r="F16" s="60"/>
      <c r="G16" s="60"/>
      <c r="H16" s="60"/>
      <c r="I16" s="61"/>
      <c r="J16" s="122"/>
      <c r="L16" s="63"/>
      <c r="M16" s="33"/>
      <c r="N16" s="63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</row>
    <row r="17" spans="1:27" ht="18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L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</row>
    <row r="18" spans="1:27" ht="28.5" customHeight="1">
      <c r="A18" s="52" t="s">
        <v>26</v>
      </c>
      <c r="B18" s="30">
        <v>2014</v>
      </c>
      <c r="C18" s="30">
        <v>2015</v>
      </c>
      <c r="D18" s="30">
        <v>2016</v>
      </c>
      <c r="E18" s="30">
        <v>2017</v>
      </c>
      <c r="F18" s="30">
        <v>2018</v>
      </c>
      <c r="G18" s="30">
        <v>2019</v>
      </c>
      <c r="H18" s="30">
        <v>2020</v>
      </c>
      <c r="I18" s="30">
        <v>2021</v>
      </c>
      <c r="J18" s="30">
        <v>2022</v>
      </c>
      <c r="L18" s="102" t="s">
        <v>82</v>
      </c>
      <c r="M18" s="124"/>
      <c r="N18" s="102" t="s">
        <v>78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</row>
    <row r="19" spans="1:27" ht="20.100000000000001" customHeight="1">
      <c r="A19" s="60" t="s">
        <v>23</v>
      </c>
      <c r="B19" s="64">
        <f>(B12/B5)*10</f>
        <v>5.1601164679780602</v>
      </c>
      <c r="C19" s="64">
        <f t="shared" ref="C19:D19" si="24">(C12/C5)*10</f>
        <v>4.6725792573962543</v>
      </c>
      <c r="D19" s="64">
        <f t="shared" si="24"/>
        <v>5.0075153855038028</v>
      </c>
      <c r="E19" s="64">
        <f t="shared" ref="E19" si="25">(E12/E5)*10</f>
        <v>5.1838071099469527</v>
      </c>
      <c r="F19" s="64">
        <f t="shared" ref="F19" si="26">(F12/F5)*10</f>
        <v>4.0521656148004395</v>
      </c>
      <c r="G19" s="64">
        <f t="shared" ref="G19:J19" si="27">(G12/G5)*10</f>
        <v>4.347626134556303</v>
      </c>
      <c r="H19" s="64">
        <f t="shared" ref="H19:I19" si="28">(H12/H5)*10</f>
        <v>4.3831317975069153</v>
      </c>
      <c r="I19" s="64">
        <f t="shared" si="28"/>
        <v>6.5204968741417151</v>
      </c>
      <c r="J19" s="64">
        <f t="shared" si="27"/>
        <v>5.8637499036937024</v>
      </c>
      <c r="L19" s="62">
        <f>(J19-B19)/B19</f>
        <v>0.13635999111302111</v>
      </c>
      <c r="M19" s="32"/>
      <c r="N19" s="62">
        <f>(J19-I19)/I19</f>
        <v>-0.10072038728405333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</row>
    <row r="20" spans="1:27" ht="20.100000000000001" customHeight="1">
      <c r="A20" s="60" t="s">
        <v>24</v>
      </c>
      <c r="B20" s="64">
        <f t="shared" ref="B20:D20" si="29">(B13/B6)*10</f>
        <v>2.9751909785376505</v>
      </c>
      <c r="C20" s="64">
        <f t="shared" si="29"/>
        <v>2.415595612536523</v>
      </c>
      <c r="D20" s="64">
        <f t="shared" si="29"/>
        <v>2.1737688437002829</v>
      </c>
      <c r="E20" s="64">
        <f t="shared" ref="E20" si="30">(E13/E6)*10</f>
        <v>3.0491096006967036</v>
      </c>
      <c r="F20" s="64">
        <f t="shared" ref="F20" si="31">(F13/F6)*10</f>
        <v>3.2336128322619513</v>
      </c>
      <c r="G20" s="64">
        <f t="shared" ref="G20:J20" si="32">(G13/G6)*10</f>
        <v>3.595119896078363</v>
      </c>
      <c r="H20" s="64">
        <f t="shared" ref="H20:I20" si="33">(H13/H6)*10</f>
        <v>3.7729123876110284</v>
      </c>
      <c r="I20" s="64">
        <f t="shared" si="33"/>
        <v>3.1583250577575148</v>
      </c>
      <c r="J20" s="64">
        <f t="shared" si="32"/>
        <v>5.2489449577420384</v>
      </c>
      <c r="L20" s="62">
        <f t="shared" ref="L20:L22" si="34">(J20-B20)/B20</f>
        <v>0.76423799198328135</v>
      </c>
      <c r="M20" s="32"/>
      <c r="N20" s="62">
        <f t="shared" ref="N20:N22" si="35">(J20-I20)/I20</f>
        <v>0.66193943364047303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</row>
    <row r="21" spans="1:27" ht="20.100000000000001" customHeight="1">
      <c r="A21" s="60" t="s">
        <v>25</v>
      </c>
      <c r="B21" s="64">
        <f t="shared" ref="B21:D21" si="36">(B14/B7)*10</f>
        <v>2.9487208178217577</v>
      </c>
      <c r="C21" s="64">
        <f t="shared" si="36"/>
        <v>3.1892121922853529</v>
      </c>
      <c r="D21" s="64">
        <f t="shared" si="36"/>
        <v>2.4837682988599292</v>
      </c>
      <c r="E21" s="64">
        <f t="shared" ref="E21" si="37">(E14/E7)*10</f>
        <v>3.1132751344187271</v>
      </c>
      <c r="F21" s="64">
        <f t="shared" ref="F21" si="38">(F14/F7)*10</f>
        <v>2.8638497686550144</v>
      </c>
      <c r="G21" s="64">
        <f t="shared" ref="G21:J21" si="39">(G14/G7)*10</f>
        <v>3.1513653231143439</v>
      </c>
      <c r="H21" s="64">
        <f t="shared" ref="H21:I21" si="40">(H14/H7)*10</f>
        <v>2.9110062943508148</v>
      </c>
      <c r="I21" s="64">
        <f t="shared" si="40"/>
        <v>3.3023502129092499</v>
      </c>
      <c r="J21" s="64">
        <f t="shared" si="39"/>
        <v>3.8838411448931738</v>
      </c>
      <c r="L21" s="62">
        <f t="shared" si="34"/>
        <v>0.31712745452863744</v>
      </c>
      <c r="M21" s="32"/>
      <c r="N21" s="62">
        <f t="shared" si="35"/>
        <v>0.17608396883855987</v>
      </c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</row>
    <row r="22" spans="1:27" ht="20.100000000000001" customHeight="1">
      <c r="A22" s="47" t="s">
        <v>12</v>
      </c>
      <c r="B22" s="53">
        <f t="shared" ref="B22:D22" si="41">(B15/B8)*10</f>
        <v>3.3409959671605978</v>
      </c>
      <c r="C22" s="53">
        <f t="shared" si="41"/>
        <v>3.4121445102430985</v>
      </c>
      <c r="D22" s="53">
        <f t="shared" si="41"/>
        <v>2.820428550083399</v>
      </c>
      <c r="E22" s="53">
        <f t="shared" ref="E22" si="42">(E15/E8)*10</f>
        <v>3.4478283069778293</v>
      </c>
      <c r="F22" s="53">
        <f t="shared" ref="F22" si="43">(F15/F8)*10</f>
        <v>3.1837684603632654</v>
      </c>
      <c r="G22" s="53">
        <f t="shared" ref="G22:J22" si="44">(G15/G8)*10</f>
        <v>3.4232735087593995</v>
      </c>
      <c r="H22" s="53">
        <f t="shared" ref="H22:I22" si="45">(H15/H8)*10</f>
        <v>3.3120583505982721</v>
      </c>
      <c r="I22" s="53">
        <f t="shared" si="45"/>
        <v>3.9559709327715673</v>
      </c>
      <c r="J22" s="53">
        <f t="shared" si="44"/>
        <v>4.4849314514657825</v>
      </c>
      <c r="L22" s="37">
        <f t="shared" si="34"/>
        <v>0.34239355436198798</v>
      </c>
      <c r="M22" s="125"/>
      <c r="N22" s="37">
        <f t="shared" si="35"/>
        <v>0.13371193259087563</v>
      </c>
      <c r="O22" s="60"/>
      <c r="P22" s="60"/>
      <c r="Q22" s="60"/>
      <c r="R22" s="60"/>
      <c r="S22" s="60"/>
      <c r="T22" s="60"/>
      <c r="U22" s="60"/>
      <c r="V22" s="60"/>
      <c r="X22" s="60"/>
      <c r="Y22" s="60"/>
      <c r="Z22" s="60"/>
      <c r="AA22" s="60"/>
    </row>
    <row r="23" spans="1:27">
      <c r="O23" s="60"/>
      <c r="X23" s="60"/>
      <c r="Y23" s="60"/>
      <c r="Z23" s="60"/>
      <c r="AA23" s="60"/>
    </row>
    <row r="24" spans="1:27">
      <c r="A24" t="s">
        <v>59</v>
      </c>
      <c r="X24" s="60"/>
      <c r="Y24" s="60"/>
      <c r="Z24" s="60"/>
      <c r="AA24" s="60"/>
    </row>
    <row r="25" spans="1:27">
      <c r="I25" s="123"/>
      <c r="J25" s="123"/>
      <c r="L25" s="63"/>
      <c r="M25" s="33"/>
      <c r="N25" s="63"/>
      <c r="X25" s="60"/>
      <c r="Y25" s="60"/>
      <c r="Z25" s="60"/>
      <c r="AA25" s="60"/>
    </row>
    <row r="26" spans="1:27">
      <c r="A26" t="s">
        <v>71</v>
      </c>
      <c r="X26" s="60"/>
      <c r="Y26" s="60"/>
      <c r="Z26" s="60"/>
      <c r="AA26" s="60"/>
    </row>
    <row r="27" spans="1:27">
      <c r="X27" s="60"/>
      <c r="Y27" s="60"/>
      <c r="Z27" s="60"/>
      <c r="AA27" s="60"/>
    </row>
    <row r="28" spans="1:27">
      <c r="X28" s="60"/>
      <c r="Y28" s="60"/>
      <c r="Z28" s="60"/>
      <c r="AA28" s="60"/>
    </row>
    <row r="29" spans="1:27">
      <c r="X29" s="60"/>
      <c r="Y29" s="60"/>
      <c r="Z29" s="60"/>
      <c r="AA29" s="60"/>
    </row>
    <row r="30" spans="1:27">
      <c r="X30" s="60"/>
      <c r="Y30" s="60"/>
      <c r="Z30" s="60"/>
      <c r="AA30" s="60"/>
    </row>
    <row r="31" spans="1:27">
      <c r="X31" s="60"/>
      <c r="Y31" s="60"/>
      <c r="Z31" s="60"/>
      <c r="AA31" s="60"/>
    </row>
    <row r="32" spans="1:27">
      <c r="X32" s="60"/>
      <c r="Y32" s="60"/>
      <c r="Z32" s="60"/>
      <c r="AA32" s="60"/>
    </row>
    <row r="33" spans="24:27">
      <c r="X33" s="60"/>
      <c r="Y33" s="60"/>
      <c r="Z33" s="60"/>
      <c r="AA33" s="60"/>
    </row>
    <row r="34" spans="24:27">
      <c r="X34" s="60"/>
      <c r="Y34" s="60"/>
      <c r="Z34" s="60"/>
      <c r="AA34" s="60"/>
    </row>
    <row r="35" spans="24:27">
      <c r="X35" s="60"/>
      <c r="Y35" s="60"/>
      <c r="Z35" s="60"/>
      <c r="AA35" s="60"/>
    </row>
    <row r="36" spans="24:27">
      <c r="X36" s="60"/>
      <c r="Y36" s="60"/>
      <c r="Z36" s="60"/>
      <c r="AA36" s="60"/>
    </row>
    <row r="37" spans="24:27">
      <c r="X37" s="60"/>
      <c r="Y37" s="60"/>
      <c r="Z37" s="60"/>
      <c r="AA37" s="60"/>
    </row>
    <row r="38" spans="24:27">
      <c r="X38" s="60"/>
      <c r="Y38" s="60"/>
      <c r="Z38" s="60"/>
      <c r="AA38" s="60"/>
    </row>
    <row r="39" spans="24:27">
      <c r="X39" s="60"/>
      <c r="Y39" s="60"/>
      <c r="Z39" s="60"/>
      <c r="AA39" s="60"/>
    </row>
    <row r="40" spans="24:27">
      <c r="X40" s="60"/>
      <c r="Y40" s="60"/>
      <c r="Z40" s="60"/>
      <c r="AA40" s="60"/>
    </row>
    <row r="41" spans="24:27">
      <c r="X41" s="60"/>
      <c r="Y41" s="60"/>
      <c r="Z41" s="60"/>
      <c r="AA41" s="60"/>
    </row>
    <row r="42" spans="24:27">
      <c r="X42" s="60"/>
      <c r="Y42" s="60"/>
      <c r="Z42" s="60"/>
      <c r="AA42" s="60"/>
    </row>
    <row r="43" spans="24:27">
      <c r="X43" s="60"/>
      <c r="Y43" s="60"/>
      <c r="Z43" s="60"/>
      <c r="AA43" s="60"/>
    </row>
    <row r="44" spans="24:27">
      <c r="X44" s="60"/>
      <c r="Y44" s="60"/>
      <c r="Z44" s="60"/>
      <c r="AA44" s="60"/>
    </row>
    <row r="45" spans="24:27">
      <c r="X45" s="60"/>
      <c r="Y45" s="60"/>
      <c r="Z45" s="60"/>
      <c r="AA45" s="60"/>
    </row>
    <row r="46" spans="24:27">
      <c r="X46" s="60"/>
      <c r="Y46" s="60"/>
      <c r="Z46" s="60"/>
      <c r="AA46" s="60"/>
    </row>
    <row r="47" spans="24:27">
      <c r="X47" s="60"/>
      <c r="Y47" s="60"/>
      <c r="Z47" s="60"/>
      <c r="AA47" s="60"/>
    </row>
    <row r="48" spans="24:27">
      <c r="X48" s="60"/>
      <c r="Y48" s="60"/>
      <c r="Z48" s="60"/>
      <c r="AA48" s="60"/>
    </row>
    <row r="49" spans="24:27">
      <c r="X49" s="60"/>
      <c r="Y49" s="60"/>
      <c r="Z49" s="60"/>
      <c r="AA49" s="60"/>
    </row>
    <row r="50" spans="24:27">
      <c r="X50" s="60"/>
      <c r="Y50" s="60"/>
      <c r="Z50" s="60"/>
      <c r="AA50" s="60"/>
    </row>
    <row r="51" spans="24:27">
      <c r="X51" s="60"/>
      <c r="Y51" s="60"/>
      <c r="Z51" s="60"/>
      <c r="AA51" s="60"/>
    </row>
    <row r="52" spans="24:27">
      <c r="X52" s="60"/>
      <c r="Y52" s="60"/>
      <c r="Z52" s="60"/>
      <c r="AA52" s="60"/>
    </row>
    <row r="53" spans="24:27">
      <c r="X53" s="60"/>
      <c r="Y53" s="60"/>
      <c r="Z53" s="60"/>
      <c r="AA53" s="60"/>
    </row>
    <row r="54" spans="24:27">
      <c r="X54" s="60"/>
      <c r="Y54" s="60"/>
      <c r="Z54" s="60"/>
      <c r="AA54" s="60"/>
    </row>
    <row r="55" spans="24:27">
      <c r="X55" s="60"/>
      <c r="Y55" s="60"/>
      <c r="Z55" s="60"/>
      <c r="AA55" s="60"/>
    </row>
    <row r="56" spans="24:27">
      <c r="X56" s="60"/>
      <c r="Y56" s="60"/>
      <c r="Z56" s="60"/>
      <c r="AA56" s="60"/>
    </row>
    <row r="57" spans="24:27">
      <c r="X57" s="60"/>
      <c r="Y57" s="60"/>
      <c r="Z57" s="60"/>
      <c r="AA57" s="60"/>
    </row>
    <row r="58" spans="24:27">
      <c r="X58" s="60"/>
      <c r="Y58" s="60"/>
      <c r="Z58" s="60"/>
      <c r="AA58" s="60"/>
    </row>
    <row r="59" spans="24:27">
      <c r="X59" s="60"/>
      <c r="Y59" s="60"/>
      <c r="Z59" s="60"/>
      <c r="AA59" s="60"/>
    </row>
    <row r="60" spans="24:27">
      <c r="X60" s="60"/>
      <c r="Y60" s="60"/>
      <c r="Z60" s="60"/>
      <c r="AA60" s="60"/>
    </row>
    <row r="61" spans="24:27">
      <c r="X61" s="60"/>
      <c r="Y61" s="60"/>
      <c r="Z61" s="60"/>
      <c r="AA61" s="60"/>
    </row>
    <row r="62" spans="24:27">
      <c r="X62" s="60"/>
      <c r="Y62" s="60"/>
      <c r="Z62" s="60"/>
      <c r="AA62" s="60"/>
    </row>
    <row r="63" spans="24:27">
      <c r="X63" s="60"/>
      <c r="Y63" s="60"/>
      <c r="Z63" s="60"/>
      <c r="AA63" s="60"/>
    </row>
    <row r="64" spans="24:27">
      <c r="X64" s="60"/>
      <c r="Y64" s="60"/>
      <c r="Z64" s="60"/>
      <c r="AA64" s="60"/>
    </row>
    <row r="65" spans="24:27">
      <c r="X65" s="60"/>
      <c r="Y65" s="60"/>
      <c r="Z65" s="60"/>
      <c r="AA65" s="60"/>
    </row>
    <row r="66" spans="24:27">
      <c r="X66" s="60"/>
      <c r="Y66" s="60"/>
      <c r="Z66" s="60"/>
      <c r="AA66" s="60"/>
    </row>
    <row r="67" spans="24:27">
      <c r="X67" s="60"/>
      <c r="Y67" s="60"/>
      <c r="Z67" s="60"/>
      <c r="AA67" s="60"/>
    </row>
    <row r="68" spans="24:27">
      <c r="X68" s="60"/>
      <c r="Y68" s="60"/>
      <c r="Z68" s="60"/>
      <c r="AA68" s="60"/>
    </row>
    <row r="69" spans="24:27">
      <c r="X69" s="60"/>
      <c r="Y69" s="60"/>
      <c r="Z69" s="60"/>
      <c r="AA69" s="60"/>
    </row>
    <row r="70" spans="24:27">
      <c r="X70" s="60"/>
      <c r="Y70" s="60"/>
      <c r="Z70" s="60"/>
      <c r="AA70" s="60"/>
    </row>
    <row r="71" spans="24:27">
      <c r="X71" s="60"/>
      <c r="Y71" s="60"/>
      <c r="Z71" s="60"/>
      <c r="AA71" s="60"/>
    </row>
    <row r="72" spans="24:27">
      <c r="X72" s="60"/>
      <c r="Y72" s="60"/>
      <c r="Z72" s="60"/>
      <c r="AA72" s="60"/>
    </row>
    <row r="73" spans="24:27">
      <c r="X73" s="60"/>
      <c r="Y73" s="60"/>
      <c r="Z73" s="60"/>
      <c r="AA73" s="60"/>
    </row>
    <row r="74" spans="24:27">
      <c r="X74" s="60"/>
      <c r="Y74" s="60"/>
      <c r="Z74" s="60"/>
      <c r="AA74" s="60"/>
    </row>
    <row r="75" spans="24:27">
      <c r="X75" s="60"/>
      <c r="Y75" s="60"/>
      <c r="Z75" s="60"/>
      <c r="AA75" s="60"/>
    </row>
    <row r="76" spans="24:27">
      <c r="X76" s="60"/>
      <c r="Y76" s="60"/>
      <c r="Z76" s="60"/>
      <c r="AA76" s="60"/>
    </row>
    <row r="77" spans="24:27">
      <c r="X77" s="60"/>
      <c r="Y77" s="60"/>
      <c r="Z77" s="60"/>
      <c r="AA77" s="60"/>
    </row>
    <row r="78" spans="24:27">
      <c r="X78" s="60"/>
      <c r="Y78" s="60"/>
      <c r="Z78" s="60"/>
      <c r="AA78" s="60"/>
    </row>
    <row r="79" spans="24:27">
      <c r="X79" s="60"/>
      <c r="Y79" s="60"/>
      <c r="Z79" s="60"/>
      <c r="AA79" s="60"/>
    </row>
    <row r="80" spans="24:27">
      <c r="X80" s="60"/>
      <c r="Y80" s="60"/>
      <c r="Z80" s="60"/>
      <c r="AA80" s="60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9B3DA65C-15C7-4FE9-9D77-F3DACA9D58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L5:N8</xm:sqref>
        </x14:conditionalFormatting>
        <x14:conditionalFormatting xmlns:xm="http://schemas.microsoft.com/office/excel/2006/main">
          <x14:cfRule type="iconSet" priority="2" id="{4006859A-E15F-4E65-B172-655550D288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L12:N15</xm:sqref>
        </x14:conditionalFormatting>
        <x14:conditionalFormatting xmlns:xm="http://schemas.microsoft.com/office/excel/2006/main">
          <x14:cfRule type="iconSet" priority="1" id="{91601618-3C77-41A2-902B-0448BC0DF55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L19:N22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37"/>
  <sheetViews>
    <sheetView showGridLines="0" workbookViewId="0">
      <selection activeCell="P30" sqref="P30"/>
    </sheetView>
  </sheetViews>
  <sheetFormatPr defaultRowHeight="15"/>
  <cols>
    <col min="1" max="1" width="27.7109375" bestFit="1" customWidth="1"/>
    <col min="11" max="11" width="2.28515625" customWidth="1"/>
    <col min="21" max="21" width="2.28515625" customWidth="1"/>
    <col min="31" max="31" width="2.28515625" customWidth="1"/>
    <col min="32" max="32" width="11.140625" customWidth="1"/>
    <col min="33" max="33" width="11.85546875" customWidth="1"/>
    <col min="34" max="34" width="11.7109375" customWidth="1"/>
  </cols>
  <sheetData>
    <row r="1" spans="1:34">
      <c r="A1" s="20" t="s">
        <v>68</v>
      </c>
    </row>
    <row r="3" spans="1:34">
      <c r="A3" s="168" t="s">
        <v>43</v>
      </c>
      <c r="B3" s="169" t="s">
        <v>38</v>
      </c>
      <c r="C3" s="169"/>
      <c r="D3" s="169"/>
      <c r="E3" s="169"/>
      <c r="F3" s="169"/>
      <c r="G3" s="169"/>
      <c r="H3" s="169"/>
      <c r="I3" s="169"/>
      <c r="J3" s="169"/>
      <c r="L3" s="169" t="s">
        <v>39</v>
      </c>
      <c r="M3" s="169"/>
      <c r="N3" s="169"/>
      <c r="O3" s="169"/>
      <c r="P3" s="169"/>
      <c r="Q3" s="169"/>
      <c r="R3" s="169"/>
      <c r="S3" s="169"/>
      <c r="T3" s="169"/>
      <c r="V3" s="169" t="s">
        <v>40</v>
      </c>
      <c r="W3" s="169"/>
      <c r="X3" s="169"/>
      <c r="Y3" s="169"/>
      <c r="Z3" s="169"/>
      <c r="AA3" s="169"/>
      <c r="AB3" s="169"/>
      <c r="AC3" s="169"/>
      <c r="AD3" s="169"/>
      <c r="AF3" s="170" t="s">
        <v>83</v>
      </c>
      <c r="AG3" s="169"/>
      <c r="AH3" s="169"/>
    </row>
    <row r="4" spans="1:34">
      <c r="A4" s="168"/>
      <c r="B4" s="55">
        <v>2014</v>
      </c>
      <c r="C4" s="55">
        <v>2015</v>
      </c>
      <c r="D4" s="55">
        <v>2016</v>
      </c>
      <c r="E4" s="55">
        <v>2017</v>
      </c>
      <c r="F4" s="55">
        <v>2018</v>
      </c>
      <c r="G4" s="55">
        <v>2019</v>
      </c>
      <c r="H4" s="55">
        <v>2020</v>
      </c>
      <c r="I4" s="55">
        <v>2021</v>
      </c>
      <c r="J4" s="55">
        <v>2022</v>
      </c>
      <c r="L4" s="54">
        <v>2014</v>
      </c>
      <c r="M4" s="54">
        <v>2015</v>
      </c>
      <c r="N4" s="54">
        <v>2016</v>
      </c>
      <c r="O4" s="54">
        <v>2017</v>
      </c>
      <c r="P4" s="54">
        <v>2018</v>
      </c>
      <c r="Q4" s="54">
        <v>2019</v>
      </c>
      <c r="R4" s="54">
        <v>2020</v>
      </c>
      <c r="S4" s="54">
        <v>2021</v>
      </c>
      <c r="T4" s="54">
        <v>2022</v>
      </c>
      <c r="V4" s="54">
        <v>2014</v>
      </c>
      <c r="W4" s="54">
        <v>2015</v>
      </c>
      <c r="X4" s="54">
        <v>2016</v>
      </c>
      <c r="Y4" s="54">
        <v>2017</v>
      </c>
      <c r="Z4" s="54">
        <v>2018</v>
      </c>
      <c r="AA4" s="54">
        <v>2019</v>
      </c>
      <c r="AB4" s="54">
        <v>2020</v>
      </c>
      <c r="AC4" s="54">
        <v>2021</v>
      </c>
      <c r="AD4" s="54">
        <v>2022</v>
      </c>
      <c r="AF4" s="35" t="s">
        <v>41</v>
      </c>
      <c r="AG4" s="35" t="s">
        <v>42</v>
      </c>
      <c r="AH4" s="35" t="s">
        <v>37</v>
      </c>
    </row>
    <row r="5" spans="1:34" ht="18" customHeight="1">
      <c r="A5" s="1" t="s">
        <v>29</v>
      </c>
      <c r="B5" s="31">
        <v>404.15</v>
      </c>
      <c r="C5" s="31">
        <v>694.65</v>
      </c>
      <c r="D5" s="31">
        <v>1097.99</v>
      </c>
      <c r="E5" s="31">
        <v>1739.04</v>
      </c>
      <c r="F5" s="31">
        <v>1399.35</v>
      </c>
      <c r="G5" s="31">
        <v>1567.4</v>
      </c>
      <c r="H5" s="31">
        <v>1320.46</v>
      </c>
      <c r="I5" s="31">
        <v>1558.58</v>
      </c>
      <c r="J5" s="31">
        <v>2447.44</v>
      </c>
      <c r="K5" s="31"/>
      <c r="L5" s="31">
        <v>169.26900000000001</v>
      </c>
      <c r="M5" s="31">
        <v>265.84299999999996</v>
      </c>
      <c r="N5" s="31">
        <v>384.53</v>
      </c>
      <c r="O5" s="31">
        <v>711.06600000000003</v>
      </c>
      <c r="P5" s="31">
        <v>633.1</v>
      </c>
      <c r="Q5" s="31">
        <v>800.62899999999991</v>
      </c>
      <c r="R5" s="31">
        <v>703.2890000000001</v>
      </c>
      <c r="S5" s="31">
        <v>861.14</v>
      </c>
      <c r="T5" s="31">
        <v>1395.4469999999999</v>
      </c>
      <c r="V5" s="50">
        <f>(L5/B5)*10</f>
        <v>4.1882716813064462</v>
      </c>
      <c r="W5" s="50">
        <f>(M5/C5)*10</f>
        <v>3.8270064061037927</v>
      </c>
      <c r="X5" s="50">
        <f t="shared" ref="X5:AC16" si="0">(N5/D5)*10</f>
        <v>3.5021266131749829</v>
      </c>
      <c r="Y5" s="50">
        <f t="shared" si="0"/>
        <v>4.0888421197902289</v>
      </c>
      <c r="Z5" s="50">
        <f t="shared" si="0"/>
        <v>4.5242433987208353</v>
      </c>
      <c r="AA5" s="50">
        <f t="shared" si="0"/>
        <v>5.1080068903917306</v>
      </c>
      <c r="AB5" s="50">
        <f t="shared" si="0"/>
        <v>5.3260909077139793</v>
      </c>
      <c r="AC5" s="50">
        <f t="shared" si="0"/>
        <v>5.5251575151740688</v>
      </c>
      <c r="AD5" s="50">
        <f t="shared" ref="AD5:AD15" si="1">(T5/J5)*10</f>
        <v>5.7016596933939132</v>
      </c>
      <c r="AF5" s="32">
        <f>(J5-B5)/B5</f>
        <v>5.0557713720153412</v>
      </c>
      <c r="AG5" s="32">
        <f>(T5-L5)/L5</f>
        <v>7.2439607961292367</v>
      </c>
      <c r="AH5" s="32">
        <f>(AD5-V5)/V5</f>
        <v>0.36133950403508597</v>
      </c>
    </row>
    <row r="6" spans="1:34" ht="18" customHeight="1">
      <c r="A6" s="1" t="s">
        <v>75</v>
      </c>
      <c r="B6" s="31">
        <v>15.68</v>
      </c>
      <c r="C6" s="31">
        <v>330.02</v>
      </c>
      <c r="D6" s="31">
        <v>104.35</v>
      </c>
      <c r="E6" s="31">
        <v>142.88</v>
      </c>
      <c r="F6" s="31">
        <v>270.36</v>
      </c>
      <c r="G6" s="31">
        <v>413.65999999999997</v>
      </c>
      <c r="H6" s="31">
        <v>315.83</v>
      </c>
      <c r="I6" s="31">
        <v>859.31999999999994</v>
      </c>
      <c r="J6" s="31">
        <v>778.05000000000007</v>
      </c>
      <c r="K6" s="31"/>
      <c r="L6" s="31">
        <v>5.2759999999999998</v>
      </c>
      <c r="M6" s="31">
        <v>171.19</v>
      </c>
      <c r="N6" s="31">
        <v>59.680999999999997</v>
      </c>
      <c r="O6" s="31">
        <v>43.388000000000005</v>
      </c>
      <c r="P6" s="31">
        <v>84.873999999999995</v>
      </c>
      <c r="Q6" s="31">
        <v>140.26299999999998</v>
      </c>
      <c r="R6" s="31">
        <v>120.31</v>
      </c>
      <c r="S6" s="31">
        <v>1014.646</v>
      </c>
      <c r="T6" s="31">
        <v>1024.5309999999999</v>
      </c>
      <c r="V6" s="50">
        <f t="shared" ref="V6:V16" si="2">(L6/B6)*10</f>
        <v>3.364795918367347</v>
      </c>
      <c r="W6" s="50">
        <f t="shared" ref="W6:W16" si="3">(M6/C6)*10</f>
        <v>5.187261378098297</v>
      </c>
      <c r="X6" s="50">
        <f t="shared" si="0"/>
        <v>5.7193100143747007</v>
      </c>
      <c r="Y6" s="50">
        <f t="shared" si="0"/>
        <v>3.0366741321388586</v>
      </c>
      <c r="Z6" s="50">
        <f t="shared" si="0"/>
        <v>3.1392957538097348</v>
      </c>
      <c r="AA6" s="50">
        <f t="shared" si="0"/>
        <v>3.3907798675240528</v>
      </c>
      <c r="AB6" s="50">
        <f t="shared" si="0"/>
        <v>3.8093278029319571</v>
      </c>
      <c r="AC6" s="50">
        <f t="shared" si="0"/>
        <v>11.807545501093887</v>
      </c>
      <c r="AD6" s="50">
        <f t="shared" si="1"/>
        <v>13.167932652143177</v>
      </c>
      <c r="AF6" s="32">
        <f t="shared" ref="AF6:AF16" si="4">(J6-B6)/B6</f>
        <v>48.620535714285722</v>
      </c>
      <c r="AG6" s="32">
        <f t="shared" ref="AG6:AG16" si="5">(T6-L6)/L6</f>
        <v>193.18707354056104</v>
      </c>
      <c r="AH6" s="32">
        <f t="shared" ref="AH6:AH16" si="6">(AD6-V6)/V6</f>
        <v>2.9134416979834157</v>
      </c>
    </row>
    <row r="7" spans="1:34" ht="18" customHeight="1">
      <c r="A7" s="1" t="s">
        <v>27</v>
      </c>
      <c r="B7" s="31">
        <v>3973.75</v>
      </c>
      <c r="C7" s="31">
        <v>2132.4</v>
      </c>
      <c r="D7" s="31">
        <v>1713.1100000000001</v>
      </c>
      <c r="E7" s="31">
        <v>1983.82</v>
      </c>
      <c r="F7" s="31">
        <v>3180.75</v>
      </c>
      <c r="G7" s="31">
        <v>930.2</v>
      </c>
      <c r="H7" s="31">
        <v>1801.96</v>
      </c>
      <c r="I7" s="31">
        <v>1131.5900000000001</v>
      </c>
      <c r="J7" s="31">
        <v>2953.73</v>
      </c>
      <c r="K7" s="31"/>
      <c r="L7" s="31">
        <v>1417.098</v>
      </c>
      <c r="M7" s="31">
        <v>675.03099999999995</v>
      </c>
      <c r="N7" s="31">
        <v>582.61</v>
      </c>
      <c r="O7" s="31">
        <v>624.02800000000002</v>
      </c>
      <c r="P7" s="31">
        <v>863.88400000000013</v>
      </c>
      <c r="Q7" s="31">
        <v>253.73899999999998</v>
      </c>
      <c r="R7" s="31">
        <v>384.66199999999998</v>
      </c>
      <c r="S7" s="31">
        <v>305.44299999999998</v>
      </c>
      <c r="T7" s="31">
        <v>851.68</v>
      </c>
      <c r="V7" s="50">
        <f t="shared" si="2"/>
        <v>3.5661478452343505</v>
      </c>
      <c r="W7" s="50">
        <f t="shared" si="3"/>
        <v>3.1655927593322075</v>
      </c>
      <c r="X7" s="50">
        <f t="shared" si="0"/>
        <v>3.4008907775916315</v>
      </c>
      <c r="Y7" s="50">
        <f t="shared" si="0"/>
        <v>3.1455878053452428</v>
      </c>
      <c r="Z7" s="50">
        <f t="shared" si="0"/>
        <v>2.7159757918729865</v>
      </c>
      <c r="AA7" s="50">
        <f t="shared" si="0"/>
        <v>2.7277897226402921</v>
      </c>
      <c r="AB7" s="50">
        <f t="shared" si="0"/>
        <v>2.134686674509978</v>
      </c>
      <c r="AC7" s="50">
        <f t="shared" si="0"/>
        <v>2.6992373562862868</v>
      </c>
      <c r="AD7" s="50">
        <f t="shared" si="1"/>
        <v>2.8834050505631859</v>
      </c>
      <c r="AF7" s="32">
        <f t="shared" si="4"/>
        <v>-0.25668952500786413</v>
      </c>
      <c r="AG7" s="32">
        <f t="shared" si="5"/>
        <v>-0.39899710535192345</v>
      </c>
      <c r="AH7" s="32">
        <f t="shared" si="6"/>
        <v>-0.19145106268758691</v>
      </c>
    </row>
    <row r="8" spans="1:34" ht="18" customHeight="1">
      <c r="A8" s="1" t="s">
        <v>92</v>
      </c>
      <c r="B8" s="31">
        <v>756.24</v>
      </c>
      <c r="C8" s="31">
        <v>645.6099999999999</v>
      </c>
      <c r="D8" s="31">
        <v>540.61</v>
      </c>
      <c r="E8" s="31">
        <v>597.32000000000005</v>
      </c>
      <c r="F8" s="31">
        <v>432.61</v>
      </c>
      <c r="G8" s="31">
        <v>433.25</v>
      </c>
      <c r="H8" s="31">
        <v>499.19000000000005</v>
      </c>
      <c r="I8" s="31">
        <v>324.87</v>
      </c>
      <c r="J8" s="31">
        <v>706.86</v>
      </c>
      <c r="K8" s="31"/>
      <c r="L8" s="31">
        <v>217.43299999999999</v>
      </c>
      <c r="M8" s="31">
        <v>190.35000000000002</v>
      </c>
      <c r="N8" s="31">
        <v>173.50400000000002</v>
      </c>
      <c r="O8" s="31">
        <v>215.02799999999999</v>
      </c>
      <c r="P8" s="31">
        <v>170.642</v>
      </c>
      <c r="Q8" s="31">
        <v>168.93899999999999</v>
      </c>
      <c r="R8" s="31">
        <v>188.239</v>
      </c>
      <c r="S8" s="31">
        <v>117.782</v>
      </c>
      <c r="T8" s="31">
        <v>435.87299999999999</v>
      </c>
      <c r="V8" s="50">
        <f t="shared" si="2"/>
        <v>2.8751851264148947</v>
      </c>
      <c r="W8" s="50">
        <f t="shared" si="3"/>
        <v>2.9483744056009051</v>
      </c>
      <c r="X8" s="50">
        <f t="shared" si="0"/>
        <v>3.2094115906106069</v>
      </c>
      <c r="Y8" s="50">
        <f t="shared" si="0"/>
        <v>3.5998794615951244</v>
      </c>
      <c r="Z8" s="50">
        <f t="shared" si="0"/>
        <v>3.9444765493169367</v>
      </c>
      <c r="AA8" s="50">
        <f t="shared" si="0"/>
        <v>3.8993421811886897</v>
      </c>
      <c r="AB8" s="50">
        <f t="shared" si="0"/>
        <v>3.7708888399206715</v>
      </c>
      <c r="AC8" s="50">
        <f t="shared" si="0"/>
        <v>3.625511743158802</v>
      </c>
      <c r="AD8" s="50">
        <f t="shared" si="1"/>
        <v>6.1663271369153714</v>
      </c>
      <c r="AF8" s="32">
        <f t="shared" si="4"/>
        <v>-6.5296731196445565E-2</v>
      </c>
      <c r="AG8" s="32">
        <f t="shared" si="5"/>
        <v>1.0046313117144132</v>
      </c>
      <c r="AH8" s="32">
        <f t="shared" si="6"/>
        <v>1.1446713396866532</v>
      </c>
    </row>
    <row r="9" spans="1:34" ht="18" customHeight="1">
      <c r="A9" s="1" t="s">
        <v>28</v>
      </c>
      <c r="B9" s="31">
        <v>781.89</v>
      </c>
      <c r="C9" s="31">
        <v>558.22</v>
      </c>
      <c r="D9" s="31">
        <v>1044.8800000000001</v>
      </c>
      <c r="E9" s="31">
        <v>1502.68</v>
      </c>
      <c r="F9" s="31">
        <v>1770.7599999999998</v>
      </c>
      <c r="G9" s="31">
        <v>970.84</v>
      </c>
      <c r="H9" s="31">
        <v>698.08</v>
      </c>
      <c r="I9" s="31">
        <v>948.1400000000001</v>
      </c>
      <c r="J9" s="31">
        <v>912.82999999999993</v>
      </c>
      <c r="K9" s="31"/>
      <c r="L9" s="31">
        <v>285.82400000000001</v>
      </c>
      <c r="M9" s="31">
        <v>235.245</v>
      </c>
      <c r="N9" s="31">
        <v>341.67500000000001</v>
      </c>
      <c r="O9" s="31">
        <v>480.88499999999999</v>
      </c>
      <c r="P9" s="31">
        <v>665.99099999999999</v>
      </c>
      <c r="Q9" s="31">
        <v>379.43900000000002</v>
      </c>
      <c r="R9" s="31">
        <v>232.47500000000002</v>
      </c>
      <c r="S9" s="31">
        <v>443.01600000000002</v>
      </c>
      <c r="T9" s="31">
        <v>399.92900000000003</v>
      </c>
      <c r="V9" s="50">
        <f t="shared" si="2"/>
        <v>3.6555525713335641</v>
      </c>
      <c r="W9" s="50">
        <f t="shared" si="3"/>
        <v>4.2141987030203145</v>
      </c>
      <c r="X9" s="50">
        <f t="shared" si="0"/>
        <v>3.2699927264374855</v>
      </c>
      <c r="Y9" s="50">
        <f t="shared" si="0"/>
        <v>3.2001823408842869</v>
      </c>
      <c r="Z9" s="50">
        <f t="shared" si="0"/>
        <v>3.7610461044975043</v>
      </c>
      <c r="AA9" s="50">
        <f t="shared" si="0"/>
        <v>3.9083577108483376</v>
      </c>
      <c r="AB9" s="50">
        <f t="shared" si="0"/>
        <v>3.3302057070822828</v>
      </c>
      <c r="AC9" s="50">
        <f t="shared" si="0"/>
        <v>4.6724745290779843</v>
      </c>
      <c r="AD9" s="50">
        <f t="shared" si="1"/>
        <v>4.3811991279865916</v>
      </c>
      <c r="AF9" s="32">
        <f t="shared" si="4"/>
        <v>0.16746601184309806</v>
      </c>
      <c r="AG9" s="32">
        <f t="shared" si="5"/>
        <v>0.39921420174652938</v>
      </c>
      <c r="AH9" s="32">
        <f t="shared" si="6"/>
        <v>0.19850529912863704</v>
      </c>
    </row>
    <row r="10" spans="1:34" ht="18" customHeight="1">
      <c r="A10" s="1" t="s">
        <v>93</v>
      </c>
      <c r="B10" s="31">
        <v>150.12</v>
      </c>
      <c r="C10" s="31">
        <v>224.42</v>
      </c>
      <c r="D10" s="31">
        <v>300.87</v>
      </c>
      <c r="E10" s="31">
        <v>356.18000000000006</v>
      </c>
      <c r="F10" s="31">
        <v>399.25000000000006</v>
      </c>
      <c r="G10" s="31">
        <v>478.04</v>
      </c>
      <c r="H10" s="31">
        <v>520.45000000000005</v>
      </c>
      <c r="I10" s="31">
        <v>591.16000000000008</v>
      </c>
      <c r="J10" s="31">
        <v>769.33999999999992</v>
      </c>
      <c r="K10" s="31"/>
      <c r="L10" s="31">
        <v>71.170999999999992</v>
      </c>
      <c r="M10" s="31">
        <v>121.92100000000001</v>
      </c>
      <c r="N10" s="31">
        <v>152.12099999999998</v>
      </c>
      <c r="O10" s="31">
        <v>183.89100000000002</v>
      </c>
      <c r="P10" s="31">
        <v>191.71600000000001</v>
      </c>
      <c r="Q10" s="31">
        <v>213.881</v>
      </c>
      <c r="R10" s="31">
        <v>207.23500000000001</v>
      </c>
      <c r="S10" s="31">
        <v>261.09100000000001</v>
      </c>
      <c r="T10" s="31">
        <v>350.59199999999998</v>
      </c>
      <c r="V10" s="50">
        <f t="shared" si="2"/>
        <v>4.7409405808686378</v>
      </c>
      <c r="W10" s="50">
        <f t="shared" si="3"/>
        <v>5.4327154442563055</v>
      </c>
      <c r="X10" s="50">
        <f t="shared" si="0"/>
        <v>5.0560374912753012</v>
      </c>
      <c r="Y10" s="50">
        <f t="shared" si="0"/>
        <v>5.1628670896737603</v>
      </c>
      <c r="Z10" s="50">
        <f t="shared" si="0"/>
        <v>4.8019035691922349</v>
      </c>
      <c r="AA10" s="50">
        <f t="shared" si="0"/>
        <v>4.4741235043092624</v>
      </c>
      <c r="AB10" s="50">
        <f t="shared" si="0"/>
        <v>3.9818426361802284</v>
      </c>
      <c r="AC10" s="50">
        <f t="shared" si="0"/>
        <v>4.4165877258271866</v>
      </c>
      <c r="AD10" s="50">
        <f t="shared" si="1"/>
        <v>4.5570488990563343</v>
      </c>
      <c r="AF10" s="32">
        <f t="shared" si="4"/>
        <v>4.1248334665600845</v>
      </c>
      <c r="AG10" s="32">
        <f t="shared" si="5"/>
        <v>3.9260513411361373</v>
      </c>
      <c r="AH10" s="32">
        <f t="shared" si="6"/>
        <v>-3.8788016570882815E-2</v>
      </c>
    </row>
    <row r="11" spans="1:34" ht="18" customHeight="1">
      <c r="A11" s="1" t="s">
        <v>33</v>
      </c>
      <c r="B11" s="31">
        <v>359.91</v>
      </c>
      <c r="C11" s="31">
        <v>655.65</v>
      </c>
      <c r="D11" s="31">
        <v>452.84</v>
      </c>
      <c r="E11" s="31">
        <v>472.18999999999994</v>
      </c>
      <c r="F11" s="31">
        <v>720.68000000000006</v>
      </c>
      <c r="G11" s="31">
        <v>354.43</v>
      </c>
      <c r="H11" s="31">
        <v>496.94</v>
      </c>
      <c r="I11" s="31">
        <v>653.33999999999992</v>
      </c>
      <c r="J11" s="31">
        <v>625.64</v>
      </c>
      <c r="K11" s="31"/>
      <c r="L11" s="31">
        <v>180.75900000000001</v>
      </c>
      <c r="M11" s="31">
        <v>263.19</v>
      </c>
      <c r="N11" s="31">
        <v>240.32300000000001</v>
      </c>
      <c r="O11" s="31">
        <v>222.584</v>
      </c>
      <c r="P11" s="31">
        <v>303.38699999999994</v>
      </c>
      <c r="Q11" s="31">
        <v>190.26</v>
      </c>
      <c r="R11" s="31">
        <v>280.596</v>
      </c>
      <c r="S11" s="31">
        <v>393.31899999999996</v>
      </c>
      <c r="T11" s="31">
        <v>348.47899999999998</v>
      </c>
      <c r="V11" s="50">
        <f t="shared" si="2"/>
        <v>5.0223389180628484</v>
      </c>
      <c r="W11" s="50">
        <f t="shared" si="3"/>
        <v>4.0141843971631204</v>
      </c>
      <c r="X11" s="50">
        <f t="shared" si="0"/>
        <v>5.307017931278156</v>
      </c>
      <c r="Y11" s="50">
        <f t="shared" si="0"/>
        <v>4.7138651813888481</v>
      </c>
      <c r="Z11" s="50">
        <f t="shared" si="0"/>
        <v>4.2097324748848299</v>
      </c>
      <c r="AA11" s="50">
        <f t="shared" si="0"/>
        <v>5.3680557514883045</v>
      </c>
      <c r="AB11" s="50">
        <f t="shared" si="0"/>
        <v>5.646476435787017</v>
      </c>
      <c r="AC11" s="50">
        <f t="shared" si="0"/>
        <v>6.0201273456393301</v>
      </c>
      <c r="AD11" s="50">
        <f t="shared" si="1"/>
        <v>5.5699603605907555</v>
      </c>
      <c r="AF11" s="32">
        <f t="shared" si="4"/>
        <v>0.73832346975632779</v>
      </c>
      <c r="AG11" s="32">
        <f t="shared" si="5"/>
        <v>0.92786527918388551</v>
      </c>
      <c r="AH11" s="32">
        <f t="shared" si="6"/>
        <v>0.1090371341843112</v>
      </c>
    </row>
    <row r="12" spans="1:34" ht="18" customHeight="1">
      <c r="A12" s="1" t="s">
        <v>94</v>
      </c>
      <c r="B12" s="31">
        <v>38.53</v>
      </c>
      <c r="C12" s="31"/>
      <c r="D12" s="31">
        <v>7.2</v>
      </c>
      <c r="E12" s="31">
        <v>0.72</v>
      </c>
      <c r="F12" s="31">
        <v>1511.3799999999999</v>
      </c>
      <c r="G12" s="31">
        <v>545.62</v>
      </c>
      <c r="H12" s="31">
        <v>286.84999999999997</v>
      </c>
      <c r="I12" s="31">
        <v>637.30999999999995</v>
      </c>
      <c r="J12" s="31">
        <v>485.44</v>
      </c>
      <c r="K12" s="31"/>
      <c r="L12" s="31">
        <v>16.356000000000002</v>
      </c>
      <c r="M12" s="31"/>
      <c r="N12" s="31">
        <v>2.3519999999999999</v>
      </c>
      <c r="O12" s="31">
        <v>0.22900000000000001</v>
      </c>
      <c r="P12" s="31">
        <v>526.80600000000004</v>
      </c>
      <c r="Q12" s="31">
        <v>208.38499999999999</v>
      </c>
      <c r="R12" s="31">
        <v>123.06700000000001</v>
      </c>
      <c r="S12" s="31">
        <v>162.01999999999998</v>
      </c>
      <c r="T12" s="31">
        <v>327.02499999999998</v>
      </c>
      <c r="V12" s="50">
        <f t="shared" si="2"/>
        <v>4.2450038930703347</v>
      </c>
      <c r="W12" s="50"/>
      <c r="X12" s="50">
        <f t="shared" si="0"/>
        <v>3.2666666666666666</v>
      </c>
      <c r="Y12" s="50">
        <f t="shared" si="0"/>
        <v>3.1805555555555558</v>
      </c>
      <c r="Z12" s="50">
        <f t="shared" si="0"/>
        <v>3.4855959454273582</v>
      </c>
      <c r="AA12" s="50">
        <f t="shared" si="0"/>
        <v>3.8192331659396652</v>
      </c>
      <c r="AB12" s="50">
        <f t="shared" si="0"/>
        <v>4.2902910929057008</v>
      </c>
      <c r="AC12" s="50">
        <f t="shared" si="0"/>
        <v>2.5422478856443487</v>
      </c>
      <c r="AD12" s="50">
        <f t="shared" si="1"/>
        <v>6.7366718852999341</v>
      </c>
      <c r="AF12" s="32">
        <f t="shared" si="4"/>
        <v>11.599013755515182</v>
      </c>
      <c r="AG12" s="32">
        <f t="shared" si="5"/>
        <v>18.994191733920271</v>
      </c>
      <c r="AH12" s="32">
        <f t="shared" si="6"/>
        <v>0.58696483089145557</v>
      </c>
    </row>
    <row r="13" spans="1:34" ht="18" customHeight="1">
      <c r="A13" s="1" t="s">
        <v>30</v>
      </c>
      <c r="B13" s="31">
        <v>308.41999999999996</v>
      </c>
      <c r="C13" s="31">
        <v>461.09</v>
      </c>
      <c r="D13" s="31">
        <v>988.32</v>
      </c>
      <c r="E13" s="31">
        <v>327.46000000000004</v>
      </c>
      <c r="F13" s="31">
        <v>1870.4199999999998</v>
      </c>
      <c r="G13" s="31">
        <v>2167.14</v>
      </c>
      <c r="H13" s="31">
        <v>3180.5699999999997</v>
      </c>
      <c r="I13" s="31">
        <v>1487.73</v>
      </c>
      <c r="J13" s="31">
        <v>1225.6199999999999</v>
      </c>
      <c r="K13" s="31"/>
      <c r="L13" s="31">
        <v>115.223</v>
      </c>
      <c r="M13" s="31">
        <v>139.21600000000001</v>
      </c>
      <c r="N13" s="31">
        <v>230.50200000000001</v>
      </c>
      <c r="O13" s="31">
        <v>120.797</v>
      </c>
      <c r="P13" s="31">
        <v>609.83299999999997</v>
      </c>
      <c r="Q13" s="31">
        <v>644.9</v>
      </c>
      <c r="R13" s="31">
        <v>894.57299999999998</v>
      </c>
      <c r="S13" s="31">
        <v>377.96899999999999</v>
      </c>
      <c r="T13" s="31">
        <v>321.78700000000003</v>
      </c>
      <c r="V13" s="50">
        <f t="shared" si="2"/>
        <v>3.7359120679592768</v>
      </c>
      <c r="W13" s="50">
        <f t="shared" si="3"/>
        <v>3.0192804007894343</v>
      </c>
      <c r="X13" s="50">
        <f t="shared" si="0"/>
        <v>2.3322608062166101</v>
      </c>
      <c r="Y13" s="50">
        <f t="shared" si="0"/>
        <v>3.6889085689855245</v>
      </c>
      <c r="Z13" s="50">
        <f t="shared" si="0"/>
        <v>3.2604067535633705</v>
      </c>
      <c r="AA13" s="50">
        <f t="shared" si="0"/>
        <v>2.9758114381165961</v>
      </c>
      <c r="AB13" s="50">
        <f t="shared" si="0"/>
        <v>2.812618492911648</v>
      </c>
      <c r="AC13" s="50">
        <f t="shared" si="0"/>
        <v>2.5405752387866078</v>
      </c>
      <c r="AD13" s="50">
        <f t="shared" si="1"/>
        <v>2.6255038266346835</v>
      </c>
      <c r="AF13" s="32">
        <f t="shared" si="4"/>
        <v>2.9738668050061605</v>
      </c>
      <c r="AG13" s="32">
        <f t="shared" si="5"/>
        <v>1.7927323537835329</v>
      </c>
      <c r="AH13" s="32">
        <f t="shared" si="6"/>
        <v>-0.29722547563362439</v>
      </c>
    </row>
    <row r="14" spans="1:34" ht="18" customHeight="1">
      <c r="A14" s="1" t="s">
        <v>31</v>
      </c>
      <c r="B14" s="31">
        <v>420.02</v>
      </c>
      <c r="C14" s="31">
        <v>248.95</v>
      </c>
      <c r="D14" s="31">
        <v>3797.5299999999997</v>
      </c>
      <c r="E14" s="31">
        <v>349.52</v>
      </c>
      <c r="F14" s="31">
        <v>2681.3500000000004</v>
      </c>
      <c r="G14" s="31">
        <v>2029.6400000000003</v>
      </c>
      <c r="H14" s="31">
        <v>2204.8000000000002</v>
      </c>
      <c r="I14" s="31">
        <v>1761.02</v>
      </c>
      <c r="J14" s="31">
        <v>882.11</v>
      </c>
      <c r="K14" s="31"/>
      <c r="L14" s="31">
        <v>113.535</v>
      </c>
      <c r="M14" s="31">
        <v>38.78</v>
      </c>
      <c r="N14" s="31">
        <v>544.11800000000005</v>
      </c>
      <c r="O14" s="31">
        <v>74.281999999999996</v>
      </c>
      <c r="P14" s="31">
        <v>434.14799999999997</v>
      </c>
      <c r="Q14" s="31">
        <v>406.95299999999997</v>
      </c>
      <c r="R14" s="31">
        <v>555.99400000000003</v>
      </c>
      <c r="S14" s="31">
        <v>361.60199999999998</v>
      </c>
      <c r="T14" s="31">
        <v>279.10599999999999</v>
      </c>
      <c r="V14" s="50">
        <f t="shared" si="2"/>
        <v>2.7030855673539356</v>
      </c>
      <c r="W14" s="50">
        <f t="shared" si="3"/>
        <v>1.5577425185780278</v>
      </c>
      <c r="X14" s="50">
        <f t="shared" si="0"/>
        <v>1.4328208072088966</v>
      </c>
      <c r="Y14" s="50">
        <f t="shared" si="0"/>
        <v>2.1252574959945068</v>
      </c>
      <c r="Z14" s="50">
        <f t="shared" si="0"/>
        <v>1.6191396125086241</v>
      </c>
      <c r="AA14" s="50">
        <f t="shared" si="0"/>
        <v>2.0050501566780312</v>
      </c>
      <c r="AB14" s="50">
        <f t="shared" si="0"/>
        <v>2.5217434687953553</v>
      </c>
      <c r="AC14" s="50">
        <f t="shared" si="0"/>
        <v>2.0533667987870667</v>
      </c>
      <c r="AD14" s="50">
        <f t="shared" si="1"/>
        <v>3.1640725079638594</v>
      </c>
      <c r="AF14" s="32">
        <f t="shared" si="4"/>
        <v>1.1001618970525215</v>
      </c>
      <c r="AG14" s="32">
        <f t="shared" si="5"/>
        <v>1.4583256264588014</v>
      </c>
      <c r="AH14" s="32">
        <f t="shared" si="6"/>
        <v>0.17054100919978879</v>
      </c>
    </row>
    <row r="15" spans="1:34" ht="18" customHeight="1">
      <c r="A15" s="1" t="s">
        <v>35</v>
      </c>
      <c r="B15" s="31">
        <f>B16-SUM(B5:B14)</f>
        <v>5345.7200000000048</v>
      </c>
      <c r="C15" s="31">
        <f t="shared" ref="C15:T15" si="7">C16-SUM(C5:C14)</f>
        <v>4782.07</v>
      </c>
      <c r="D15" s="31">
        <f t="shared" si="7"/>
        <v>6349.4500000000007</v>
      </c>
      <c r="E15" s="31">
        <f t="shared" si="7"/>
        <v>5473.6200000000008</v>
      </c>
      <c r="F15" s="31">
        <f t="shared" si="7"/>
        <v>6381.5900000000147</v>
      </c>
      <c r="G15" s="31">
        <f t="shared" si="7"/>
        <v>6209.6299999999937</v>
      </c>
      <c r="H15" s="31">
        <f t="shared" si="7"/>
        <v>8768.5800000000054</v>
      </c>
      <c r="I15" s="31">
        <f t="shared" si="7"/>
        <v>7724.5800000000072</v>
      </c>
      <c r="J15" s="31">
        <f t="shared" si="7"/>
        <v>8494.9200000000019</v>
      </c>
      <c r="K15" s="31"/>
      <c r="L15" s="31">
        <f t="shared" si="7"/>
        <v>1602.4860000000003</v>
      </c>
      <c r="M15" s="31">
        <f t="shared" si="7"/>
        <v>1561.5159999999992</v>
      </c>
      <c r="N15" s="31">
        <f t="shared" si="7"/>
        <v>1913.2830000000026</v>
      </c>
      <c r="O15" s="31">
        <f t="shared" si="7"/>
        <v>1787.1839999999993</v>
      </c>
      <c r="P15" s="31">
        <f t="shared" si="7"/>
        <v>2080.0720000000028</v>
      </c>
      <c r="Q15" s="31">
        <f t="shared" si="7"/>
        <v>2104.0309999999981</v>
      </c>
      <c r="R15" s="31">
        <f t="shared" si="7"/>
        <v>2964.7139999999981</v>
      </c>
      <c r="S15" s="31">
        <f t="shared" si="7"/>
        <v>2695.1949999999997</v>
      </c>
      <c r="T15" s="31">
        <f t="shared" si="7"/>
        <v>3361.8799999999983</v>
      </c>
      <c r="V15" s="50">
        <f t="shared" si="2"/>
        <v>2.9976990938545205</v>
      </c>
      <c r="W15" s="50">
        <f t="shared" si="3"/>
        <v>3.2653557978030419</v>
      </c>
      <c r="X15" s="50">
        <f t="shared" si="0"/>
        <v>3.0133050894171975</v>
      </c>
      <c r="Y15" s="50">
        <f t="shared" si="0"/>
        <v>3.2650859942780079</v>
      </c>
      <c r="Z15" s="50">
        <f t="shared" si="0"/>
        <v>3.2594886227413515</v>
      </c>
      <c r="AA15" s="50">
        <f t="shared" si="0"/>
        <v>3.3883355368999446</v>
      </c>
      <c r="AB15" s="50">
        <f t="shared" si="0"/>
        <v>3.3810651211484597</v>
      </c>
      <c r="AC15" s="50">
        <f t="shared" si="0"/>
        <v>3.4891152658138012</v>
      </c>
      <c r="AD15" s="50">
        <f t="shared" si="1"/>
        <v>3.9575181402532307</v>
      </c>
      <c r="AF15" s="32">
        <f t="shared" si="4"/>
        <v>0.58910679945825717</v>
      </c>
      <c r="AG15" s="32">
        <f t="shared" si="5"/>
        <v>1.0979153640031785</v>
      </c>
      <c r="AH15" s="32">
        <f t="shared" si="6"/>
        <v>0.32018525420593485</v>
      </c>
    </row>
    <row r="16" spans="1:34" ht="22.5" customHeight="1">
      <c r="A16" s="56" t="s">
        <v>36</v>
      </c>
      <c r="B16" s="48">
        <v>12554.430000000004</v>
      </c>
      <c r="C16" s="48">
        <v>10733.08</v>
      </c>
      <c r="D16" s="48">
        <v>16397.150000000001</v>
      </c>
      <c r="E16" s="48">
        <v>12945.43</v>
      </c>
      <c r="F16" s="48">
        <v>20618.500000000015</v>
      </c>
      <c r="G16" s="48">
        <v>16099.849999999995</v>
      </c>
      <c r="H16" s="48">
        <v>20093.710000000006</v>
      </c>
      <c r="I16" s="48">
        <v>17677.640000000007</v>
      </c>
      <c r="J16" s="48">
        <v>20281.980000000003</v>
      </c>
      <c r="K16" s="31"/>
      <c r="L16" s="48">
        <v>4194.43</v>
      </c>
      <c r="M16" s="48">
        <v>3662.2819999999992</v>
      </c>
      <c r="N16" s="48">
        <v>4624.6990000000023</v>
      </c>
      <c r="O16" s="48">
        <v>4463.3619999999992</v>
      </c>
      <c r="P16" s="48">
        <v>6564.4530000000032</v>
      </c>
      <c r="Q16" s="48">
        <v>5511.4189999999981</v>
      </c>
      <c r="R16" s="48">
        <v>6655.1539999999986</v>
      </c>
      <c r="S16" s="48">
        <v>6993.223</v>
      </c>
      <c r="T16" s="48">
        <v>9096.3289999999979</v>
      </c>
      <c r="V16" s="57">
        <f t="shared" si="2"/>
        <v>3.3409959671605947</v>
      </c>
      <c r="W16" s="57">
        <f t="shared" si="3"/>
        <v>3.4121445102430981</v>
      </c>
      <c r="X16" s="57">
        <f t="shared" si="0"/>
        <v>2.8204285500833999</v>
      </c>
      <c r="Y16" s="57">
        <f t="shared" si="0"/>
        <v>3.4478283069778288</v>
      </c>
      <c r="Z16" s="57">
        <f t="shared" si="0"/>
        <v>3.1837684603632654</v>
      </c>
      <c r="AA16" s="57">
        <f t="shared" si="0"/>
        <v>3.4232735087593986</v>
      </c>
      <c r="AB16" s="57">
        <f t="shared" si="0"/>
        <v>3.3120583505982699</v>
      </c>
      <c r="AC16" s="57">
        <f t="shared" si="0"/>
        <v>3.9559709327715673</v>
      </c>
      <c r="AD16" s="57">
        <f t="shared" ref="AD16" si="8">(T16/J16)*10</f>
        <v>4.4849314514657825</v>
      </c>
      <c r="AF16" s="37">
        <f t="shared" si="4"/>
        <v>0.61552376332497749</v>
      </c>
      <c r="AG16" s="37">
        <f t="shared" si="5"/>
        <v>1.1686686868060732</v>
      </c>
      <c r="AH16" s="37">
        <f t="shared" si="6"/>
        <v>0.34239355436198926</v>
      </c>
    </row>
    <row r="20" spans="1:20" ht="15" customHeight="1">
      <c r="A20" s="168" t="s">
        <v>43</v>
      </c>
      <c r="B20" s="169" t="s">
        <v>44</v>
      </c>
      <c r="C20" s="169"/>
      <c r="D20" s="169"/>
      <c r="E20" s="169"/>
      <c r="F20" s="169"/>
      <c r="G20" s="169"/>
      <c r="H20" s="169"/>
      <c r="I20" s="169"/>
      <c r="J20" s="169"/>
      <c r="L20" s="169" t="s">
        <v>45</v>
      </c>
      <c r="M20" s="169"/>
      <c r="N20" s="169"/>
      <c r="O20" s="169"/>
      <c r="P20" s="169"/>
      <c r="Q20" s="169"/>
      <c r="R20" s="169"/>
      <c r="S20" s="169"/>
      <c r="T20" s="169"/>
    </row>
    <row r="21" spans="1:20" ht="15" customHeight="1">
      <c r="A21" s="168"/>
      <c r="B21" s="55">
        <v>2014</v>
      </c>
      <c r="C21" s="55">
        <v>2015</v>
      </c>
      <c r="D21" s="55">
        <v>2016</v>
      </c>
      <c r="E21" s="55">
        <v>2017</v>
      </c>
      <c r="F21" s="55">
        <v>2018</v>
      </c>
      <c r="G21" s="55">
        <v>2019</v>
      </c>
      <c r="H21" s="55">
        <v>2020</v>
      </c>
      <c r="I21" s="55">
        <v>2021</v>
      </c>
      <c r="J21" s="55">
        <v>2022</v>
      </c>
      <c r="L21" s="54">
        <v>2014</v>
      </c>
      <c r="M21" s="54">
        <v>2015</v>
      </c>
      <c r="N21" s="54">
        <v>2016</v>
      </c>
      <c r="O21" s="54">
        <v>2017</v>
      </c>
      <c r="P21" s="54">
        <v>2018</v>
      </c>
      <c r="Q21" s="54">
        <v>2019</v>
      </c>
      <c r="R21" s="54">
        <v>2020</v>
      </c>
      <c r="S21" s="54">
        <v>2021</v>
      </c>
      <c r="T21" s="54">
        <v>2022</v>
      </c>
    </row>
    <row r="22" spans="1:20" ht="18" customHeight="1">
      <c r="A22" s="1" t="s">
        <v>30</v>
      </c>
      <c r="B22" s="33">
        <f>B5/$B$16</f>
        <v>3.2191823921914407E-2</v>
      </c>
      <c r="C22" s="33">
        <f>C5/$C$16</f>
        <v>6.4720471663306342E-2</v>
      </c>
      <c r="D22" s="33">
        <f>D5/$D$16</f>
        <v>6.6962246487956747E-2</v>
      </c>
      <c r="E22" s="33">
        <f>E5/$E$16</f>
        <v>0.13433620976668986</v>
      </c>
      <c r="F22" s="33">
        <f>F5/$F$16</f>
        <v>6.7868661638819452E-2</v>
      </c>
      <c r="G22" s="33">
        <f>G5/$G$16</f>
        <v>9.7354944300723334E-2</v>
      </c>
      <c r="H22" s="33">
        <f>H5/$H$16</f>
        <v>6.5715091936730433E-2</v>
      </c>
      <c r="I22" s="33">
        <f>I5/$I$16</f>
        <v>8.816674623988266E-2</v>
      </c>
      <c r="J22" s="33">
        <f>J5/$J$16</f>
        <v>0.1206706643039782</v>
      </c>
      <c r="K22" s="33"/>
      <c r="L22" s="33">
        <f>L5/$L$16</f>
        <v>4.0355662151949134E-2</v>
      </c>
      <c r="M22" s="33">
        <f>M5/$M$16</f>
        <v>7.2589440135958944E-2</v>
      </c>
      <c r="N22" s="33">
        <f>N5/$N$16</f>
        <v>8.3147032920412714E-2</v>
      </c>
      <c r="O22" s="33">
        <f>O5/$O$16</f>
        <v>0.15931174751230129</v>
      </c>
      <c r="P22" s="33">
        <f>P5/$P$16</f>
        <v>9.6443679313417241E-2</v>
      </c>
      <c r="Q22" s="33">
        <f>Q5/$Q$16</f>
        <v>0.14526730774778696</v>
      </c>
      <c r="R22" s="33">
        <f>R5/$R$16</f>
        <v>0.10567584161087787</v>
      </c>
      <c r="S22" s="33">
        <f>S5/$S$16</f>
        <v>0.12313921635274608</v>
      </c>
      <c r="T22" s="33">
        <f>T5/$T$16</f>
        <v>0.15340770985746011</v>
      </c>
    </row>
    <row r="23" spans="1:20" ht="18" customHeight="1">
      <c r="A23" s="1" t="s">
        <v>29</v>
      </c>
      <c r="B23" s="33">
        <f t="shared" ref="B23:B32" si="9">B6/$B$16</f>
        <v>1.2489615219488256E-3</v>
      </c>
      <c r="C23" s="33">
        <f t="shared" ref="C23:C32" si="10">C6/$C$16</f>
        <v>3.0747930696500909E-2</v>
      </c>
      <c r="D23" s="33">
        <f t="shared" ref="D23:D32" si="11">D6/$D$16</f>
        <v>6.3639108015722239E-3</v>
      </c>
      <c r="E23" s="33">
        <f t="shared" ref="E23:E32" si="12">E6/$E$16</f>
        <v>1.1037099578770268E-2</v>
      </c>
      <c r="F23" s="33">
        <f t="shared" ref="F23:I32" si="13">F6/$F$16</f>
        <v>1.3112496059364155E-2</v>
      </c>
      <c r="G23" s="33">
        <f t="shared" ref="G23:G32" si="14">G6/$G$16</f>
        <v>2.5693407081432442E-2</v>
      </c>
      <c r="H23" s="33">
        <f t="shared" ref="H23:H32" si="15">H6/$H$16</f>
        <v>1.5717853995105925E-2</v>
      </c>
      <c r="I23" s="33">
        <f t="shared" ref="I23:I32" si="16">I6/$I$16</f>
        <v>4.8610561138251462E-2</v>
      </c>
      <c r="J23" s="33">
        <f t="shared" ref="J23:J32" si="17">J6/$J$16</f>
        <v>3.8361639248239071E-2</v>
      </c>
      <c r="K23" s="33"/>
      <c r="L23" s="33">
        <f t="shared" ref="L23:L32" si="18">L6/$L$16</f>
        <v>1.2578586363343766E-3</v>
      </c>
      <c r="M23" s="33">
        <f t="shared" ref="M23:M32" si="19">M6/$M$16</f>
        <v>4.6744079238027009E-2</v>
      </c>
      <c r="N23" s="33">
        <f t="shared" ref="N23:N32" si="20">N6/$N$16</f>
        <v>1.290483986092932E-2</v>
      </c>
      <c r="O23" s="33">
        <f t="shared" ref="O23:O32" si="21">O6/$O$16</f>
        <v>9.7209233756975159E-3</v>
      </c>
      <c r="P23" s="33">
        <f t="shared" ref="P23:P32" si="22">P6/$P$16</f>
        <v>1.2929333182825737E-2</v>
      </c>
      <c r="Q23" s="33">
        <f t="shared" ref="Q23:Q32" si="23">Q6/$Q$16</f>
        <v>2.5449525793629559E-2</v>
      </c>
      <c r="R23" s="33">
        <f t="shared" ref="R23:R32" si="24">R6/$R$16</f>
        <v>1.8077718411925559E-2</v>
      </c>
      <c r="S23" s="33">
        <f t="shared" ref="S23:S32" si="25">S6/$S$16</f>
        <v>0.14508989631819263</v>
      </c>
      <c r="T23" s="33">
        <f t="shared" ref="T23:T32" si="26">T6/$T$16</f>
        <v>0.1126312603688807</v>
      </c>
    </row>
    <row r="24" spans="1:20" ht="18" customHeight="1">
      <c r="A24" s="1" t="s">
        <v>31</v>
      </c>
      <c r="B24" s="33">
        <f t="shared" si="9"/>
        <v>0.31652173774516235</v>
      </c>
      <c r="C24" s="33">
        <f t="shared" si="10"/>
        <v>0.19867549668874174</v>
      </c>
      <c r="D24" s="33">
        <f t="shared" si="11"/>
        <v>0.10447608273388972</v>
      </c>
      <c r="E24" s="33">
        <f t="shared" si="12"/>
        <v>0.15324481303440673</v>
      </c>
      <c r="F24" s="33">
        <f t="shared" si="13"/>
        <v>0.15426679923369779</v>
      </c>
      <c r="G24" s="33">
        <f t="shared" si="14"/>
        <v>5.7776935809960982E-2</v>
      </c>
      <c r="H24" s="33">
        <f t="shared" si="15"/>
        <v>8.9677814599693109E-2</v>
      </c>
      <c r="I24" s="33">
        <f t="shared" si="16"/>
        <v>6.4012503931520248E-2</v>
      </c>
      <c r="J24" s="33">
        <f t="shared" si="17"/>
        <v>0.14563321726971429</v>
      </c>
      <c r="K24" s="33"/>
      <c r="L24" s="33">
        <f t="shared" si="18"/>
        <v>0.33785234227296673</v>
      </c>
      <c r="M24" s="33">
        <f t="shared" si="19"/>
        <v>0.18431977657646245</v>
      </c>
      <c r="N24" s="33">
        <f t="shared" si="20"/>
        <v>0.12597792850950942</v>
      </c>
      <c r="O24" s="33">
        <f t="shared" si="21"/>
        <v>0.13981120061514171</v>
      </c>
      <c r="P24" s="33">
        <f t="shared" si="22"/>
        <v>0.13160030241666743</v>
      </c>
      <c r="Q24" s="33">
        <f t="shared" si="23"/>
        <v>4.6038778760968832E-2</v>
      </c>
      <c r="R24" s="33">
        <f t="shared" si="24"/>
        <v>5.7799113288738331E-2</v>
      </c>
      <c r="S24" s="33">
        <f t="shared" si="25"/>
        <v>4.367699986115129E-2</v>
      </c>
      <c r="T24" s="33">
        <f t="shared" si="26"/>
        <v>9.362897933880801E-2</v>
      </c>
    </row>
    <row r="25" spans="1:20" ht="18" customHeight="1">
      <c r="A25" s="1" t="s">
        <v>27</v>
      </c>
      <c r="B25" s="33">
        <f t="shared" si="9"/>
        <v>6.0236904423378819E-2</v>
      </c>
      <c r="C25" s="33">
        <f t="shared" si="10"/>
        <v>6.0151419722949975E-2</v>
      </c>
      <c r="D25" s="33">
        <f t="shared" si="11"/>
        <v>3.2969753890157737E-2</v>
      </c>
      <c r="E25" s="33">
        <f t="shared" si="12"/>
        <v>4.614137962199788E-2</v>
      </c>
      <c r="F25" s="33">
        <f t="shared" si="13"/>
        <v>2.0981642699517411E-2</v>
      </c>
      <c r="G25" s="33">
        <f t="shared" si="14"/>
        <v>2.6910188604241662E-2</v>
      </c>
      <c r="H25" s="33">
        <f t="shared" si="15"/>
        <v>2.4843097665886483E-2</v>
      </c>
      <c r="I25" s="33">
        <f t="shared" si="16"/>
        <v>1.8377453098943064E-2</v>
      </c>
      <c r="J25" s="33">
        <f t="shared" si="17"/>
        <v>3.4851626912165375E-2</v>
      </c>
      <c r="K25" s="33"/>
      <c r="L25" s="33">
        <f t="shared" si="18"/>
        <v>5.1838509642549754E-2</v>
      </c>
      <c r="M25" s="33">
        <f t="shared" si="19"/>
        <v>5.1975789958282857E-2</v>
      </c>
      <c r="N25" s="33">
        <f t="shared" si="20"/>
        <v>3.7516820013583571E-2</v>
      </c>
      <c r="O25" s="33">
        <f t="shared" si="21"/>
        <v>4.8176240242221002E-2</v>
      </c>
      <c r="P25" s="33">
        <f t="shared" si="22"/>
        <v>2.5994854407518784E-2</v>
      </c>
      <c r="Q25" s="33">
        <f t="shared" si="23"/>
        <v>3.0652541568695839E-2</v>
      </c>
      <c r="R25" s="33">
        <f t="shared" si="24"/>
        <v>2.8284694839518371E-2</v>
      </c>
      <c r="S25" s="33">
        <f t="shared" si="25"/>
        <v>1.6842305758017439E-2</v>
      </c>
      <c r="T25" s="33">
        <f t="shared" si="26"/>
        <v>4.7917462088277601E-2</v>
      </c>
    </row>
    <row r="26" spans="1:20" ht="18" customHeight="1">
      <c r="A26" s="1" t="s">
        <v>69</v>
      </c>
      <c r="B26" s="33">
        <f t="shared" si="9"/>
        <v>6.2280007933454548E-2</v>
      </c>
      <c r="C26" s="33">
        <f t="shared" si="10"/>
        <v>5.2009302082906307E-2</v>
      </c>
      <c r="D26" s="33">
        <f t="shared" si="11"/>
        <v>6.3723268982719558E-2</v>
      </c>
      <c r="E26" s="33">
        <f t="shared" si="12"/>
        <v>0.11607802908053266</v>
      </c>
      <c r="F26" s="33">
        <f t="shared" si="13"/>
        <v>8.5882096175764408E-2</v>
      </c>
      <c r="G26" s="33">
        <f t="shared" si="14"/>
        <v>6.0301182930275768E-2</v>
      </c>
      <c r="H26" s="33">
        <f t="shared" si="15"/>
        <v>3.4741220013626145E-2</v>
      </c>
      <c r="I26" s="33">
        <f t="shared" si="16"/>
        <v>5.3634987475703756E-2</v>
      </c>
      <c r="J26" s="33">
        <f t="shared" si="17"/>
        <v>4.5006947053492792E-2</v>
      </c>
      <c r="K26" s="33"/>
      <c r="L26" s="33">
        <f t="shared" si="18"/>
        <v>6.8143704865738605E-2</v>
      </c>
      <c r="M26" s="33">
        <f t="shared" si="19"/>
        <v>6.4234540103683999E-2</v>
      </c>
      <c r="N26" s="33">
        <f t="shared" si="20"/>
        <v>7.3880483897438481E-2</v>
      </c>
      <c r="O26" s="33">
        <f t="shared" si="21"/>
        <v>0.10774053280912461</v>
      </c>
      <c r="P26" s="33">
        <f t="shared" si="22"/>
        <v>0.10145415010207243</v>
      </c>
      <c r="Q26" s="33">
        <f t="shared" si="23"/>
        <v>6.8845972334892369E-2</v>
      </c>
      <c r="R26" s="33">
        <f t="shared" si="24"/>
        <v>3.4931573333990482E-2</v>
      </c>
      <c r="S26" s="33">
        <f t="shared" si="25"/>
        <v>6.3349331202508491E-2</v>
      </c>
      <c r="T26" s="33">
        <f t="shared" si="26"/>
        <v>4.3965977923621731E-2</v>
      </c>
    </row>
    <row r="27" spans="1:20" ht="18" customHeight="1">
      <c r="A27" s="1" t="s">
        <v>32</v>
      </c>
      <c r="B27" s="33">
        <f t="shared" si="9"/>
        <v>1.1957532122127405E-2</v>
      </c>
      <c r="C27" s="33">
        <f t="shared" si="10"/>
        <v>2.0909189160986406E-2</v>
      </c>
      <c r="D27" s="33">
        <f t="shared" si="11"/>
        <v>1.8348920391653426E-2</v>
      </c>
      <c r="E27" s="33">
        <f t="shared" si="12"/>
        <v>2.7513956662698732E-2</v>
      </c>
      <c r="F27" s="33">
        <f t="shared" si="13"/>
        <v>1.9363678250115177E-2</v>
      </c>
      <c r="G27" s="33">
        <f t="shared" si="14"/>
        <v>2.9692202101261823E-2</v>
      </c>
      <c r="H27" s="33">
        <f t="shared" si="15"/>
        <v>2.5901140207557485E-2</v>
      </c>
      <c r="I27" s="33">
        <f t="shared" si="16"/>
        <v>3.3441115443011614E-2</v>
      </c>
      <c r="J27" s="33">
        <f t="shared" si="17"/>
        <v>3.7932193996838566E-2</v>
      </c>
      <c r="K27" s="33"/>
      <c r="L27" s="33">
        <f t="shared" si="18"/>
        <v>1.6967978962576558E-2</v>
      </c>
      <c r="M27" s="33">
        <f t="shared" si="19"/>
        <v>3.3290991791456809E-2</v>
      </c>
      <c r="N27" s="33">
        <f t="shared" si="20"/>
        <v>3.2893167749944351E-2</v>
      </c>
      <c r="O27" s="33">
        <f t="shared" si="21"/>
        <v>4.1200108796911397E-2</v>
      </c>
      <c r="P27" s="33">
        <f t="shared" si="22"/>
        <v>2.9205175206525193E-2</v>
      </c>
      <c r="Q27" s="33">
        <f t="shared" si="23"/>
        <v>3.880688439764788E-2</v>
      </c>
      <c r="R27" s="33">
        <f t="shared" si="24"/>
        <v>3.1139023980511955E-2</v>
      </c>
      <c r="S27" s="33">
        <f t="shared" si="25"/>
        <v>3.7334859763516769E-2</v>
      </c>
      <c r="T27" s="33">
        <f t="shared" si="26"/>
        <v>3.8542141560622981E-2</v>
      </c>
    </row>
    <row r="28" spans="1:20" ht="18" customHeight="1">
      <c r="A28" s="1" t="s">
        <v>34</v>
      </c>
      <c r="B28" s="33">
        <f t="shared" si="9"/>
        <v>2.8667968199273079E-2</v>
      </c>
      <c r="C28" s="33">
        <f t="shared" si="10"/>
        <v>6.1086845528031092E-2</v>
      </c>
      <c r="D28" s="33">
        <f t="shared" si="11"/>
        <v>2.7616994416712656E-2</v>
      </c>
      <c r="E28" s="33">
        <f t="shared" si="12"/>
        <v>3.6475420283451375E-2</v>
      </c>
      <c r="F28" s="33">
        <f t="shared" si="13"/>
        <v>3.4953076120959312E-2</v>
      </c>
      <c r="G28" s="33">
        <f t="shared" si="14"/>
        <v>2.2014490818237444E-2</v>
      </c>
      <c r="H28" s="33">
        <f t="shared" si="15"/>
        <v>2.4731122326339925E-2</v>
      </c>
      <c r="I28" s="33">
        <f t="shared" si="16"/>
        <v>3.6958553291050147E-2</v>
      </c>
      <c r="J28" s="33">
        <f t="shared" si="17"/>
        <v>3.0847086921493853E-2</v>
      </c>
      <c r="K28" s="33"/>
      <c r="L28" s="33">
        <f t="shared" si="18"/>
        <v>4.3095009333806979E-2</v>
      </c>
      <c r="M28" s="33">
        <f t="shared" si="19"/>
        <v>7.1865028416708499E-2</v>
      </c>
      <c r="N28" s="33">
        <f t="shared" si="20"/>
        <v>5.1965111675376034E-2</v>
      </c>
      <c r="O28" s="33">
        <f t="shared" si="21"/>
        <v>4.9869134522362302E-2</v>
      </c>
      <c r="P28" s="33">
        <f t="shared" si="22"/>
        <v>4.6216645926172341E-2</v>
      </c>
      <c r="Q28" s="33">
        <f t="shared" si="23"/>
        <v>3.4521055285399289E-2</v>
      </c>
      <c r="R28" s="33">
        <f t="shared" si="24"/>
        <v>4.2162209920311396E-2</v>
      </c>
      <c r="S28" s="33">
        <f t="shared" si="25"/>
        <v>5.6242879713688521E-2</v>
      </c>
      <c r="T28" s="33">
        <f t="shared" si="26"/>
        <v>3.8309850050498404E-2</v>
      </c>
    </row>
    <row r="29" spans="1:20" ht="18" customHeight="1">
      <c r="A29" s="1" t="s">
        <v>70</v>
      </c>
      <c r="B29" s="33">
        <f t="shared" si="9"/>
        <v>3.0690361888194039E-3</v>
      </c>
      <c r="C29" s="33">
        <f t="shared" si="10"/>
        <v>0</v>
      </c>
      <c r="D29" s="33">
        <f t="shared" si="11"/>
        <v>4.3910069737728807E-4</v>
      </c>
      <c r="E29" s="33">
        <f t="shared" si="12"/>
        <v>5.5618082983724752E-5</v>
      </c>
      <c r="F29" s="33">
        <f t="shared" si="13"/>
        <v>7.3302131580861796E-2</v>
      </c>
      <c r="G29" s="33">
        <f t="shared" si="14"/>
        <v>3.3889756736864021E-2</v>
      </c>
      <c r="H29" s="33">
        <f t="shared" si="15"/>
        <v>1.4275611621746301E-2</v>
      </c>
      <c r="I29" s="33">
        <f t="shared" si="16"/>
        <v>3.6051758040100357E-2</v>
      </c>
      <c r="J29" s="33">
        <f t="shared" si="17"/>
        <v>2.3934546824323853E-2</v>
      </c>
      <c r="K29" s="33"/>
      <c r="L29" s="33">
        <f t="shared" si="18"/>
        <v>3.8994571372033865E-3</v>
      </c>
      <c r="M29" s="33">
        <f t="shared" si="19"/>
        <v>0</v>
      </c>
      <c r="N29" s="33">
        <f t="shared" si="20"/>
        <v>5.0857363906277981E-4</v>
      </c>
      <c r="O29" s="33">
        <f t="shared" si="21"/>
        <v>5.1306615954520394E-5</v>
      </c>
      <c r="P29" s="33">
        <f t="shared" si="22"/>
        <v>8.0251317207998871E-2</v>
      </c>
      <c r="Q29" s="33">
        <f t="shared" si="23"/>
        <v>3.7809682043771317E-2</v>
      </c>
      <c r="R29" s="33">
        <f t="shared" si="24"/>
        <v>1.8491983806836029E-2</v>
      </c>
      <c r="S29" s="33">
        <f t="shared" si="25"/>
        <v>2.3168144359188885E-2</v>
      </c>
      <c r="T29" s="33">
        <f t="shared" si="26"/>
        <v>3.5951316184803787E-2</v>
      </c>
    </row>
    <row r="30" spans="1:20" ht="18" customHeight="1">
      <c r="A30" s="1" t="s">
        <v>33</v>
      </c>
      <c r="B30" s="33">
        <f t="shared" si="9"/>
        <v>2.4566627079046988E-2</v>
      </c>
      <c r="C30" s="33">
        <f t="shared" si="10"/>
        <v>4.2959709608052857E-2</v>
      </c>
      <c r="D30" s="33">
        <f t="shared" si="11"/>
        <v>6.027388905998908E-2</v>
      </c>
      <c r="E30" s="33">
        <f t="shared" si="12"/>
        <v>2.5295413130347933E-2</v>
      </c>
      <c r="F30" s="33">
        <f t="shared" si="13"/>
        <v>9.0715619467953465E-2</v>
      </c>
      <c r="G30" s="33">
        <f t="shared" si="14"/>
        <v>0.13460622303934514</v>
      </c>
      <c r="H30" s="33">
        <f t="shared" si="15"/>
        <v>0.15828684697848225</v>
      </c>
      <c r="I30" s="33">
        <f t="shared" si="16"/>
        <v>8.4158858309140785E-2</v>
      </c>
      <c r="J30" s="33">
        <f t="shared" si="17"/>
        <v>6.042901136871251E-2</v>
      </c>
      <c r="K30" s="33"/>
      <c r="L30" s="33">
        <f t="shared" si="18"/>
        <v>2.7470478706284284E-2</v>
      </c>
      <c r="M30" s="33">
        <f t="shared" si="19"/>
        <v>3.801345718325351E-2</v>
      </c>
      <c r="N30" s="33">
        <f t="shared" si="20"/>
        <v>4.9841514009884728E-2</v>
      </c>
      <c r="O30" s="33">
        <f t="shared" si="21"/>
        <v>2.7064127892830567E-2</v>
      </c>
      <c r="P30" s="33">
        <f t="shared" si="22"/>
        <v>9.2899286505669199E-2</v>
      </c>
      <c r="Q30" s="33">
        <f t="shared" si="23"/>
        <v>0.11701160808133082</v>
      </c>
      <c r="R30" s="33">
        <f t="shared" si="24"/>
        <v>0.13441807657643987</v>
      </c>
      <c r="S30" s="33">
        <f t="shared" si="25"/>
        <v>5.4047897514493674E-2</v>
      </c>
      <c r="T30" s="33">
        <f t="shared" si="26"/>
        <v>3.5375479492881154E-2</v>
      </c>
    </row>
    <row r="31" spans="1:20" ht="18" customHeight="1">
      <c r="A31" s="1" t="s">
        <v>28</v>
      </c>
      <c r="B31" s="33">
        <f t="shared" si="9"/>
        <v>3.3455919543937868E-2</v>
      </c>
      <c r="C31" s="33">
        <f t="shared" si="10"/>
        <v>2.3194646830173631E-2</v>
      </c>
      <c r="D31" s="33">
        <f t="shared" si="11"/>
        <v>0.23159695434877398</v>
      </c>
      <c r="E31" s="33">
        <f t="shared" si="12"/>
        <v>2.6999489395099271E-2</v>
      </c>
      <c r="F31" s="33">
        <f t="shared" si="13"/>
        <v>0.13004583262603964</v>
      </c>
      <c r="G31" s="33">
        <f t="shared" si="14"/>
        <v>0.12606577079910689</v>
      </c>
      <c r="H31" s="33">
        <f t="shared" si="15"/>
        <v>0.10972587939210825</v>
      </c>
      <c r="I31" s="33">
        <f t="shared" si="16"/>
        <v>9.9618501112139365E-2</v>
      </c>
      <c r="J31" s="33">
        <f t="shared" si="17"/>
        <v>4.3492302033627875E-2</v>
      </c>
      <c r="K31" s="33"/>
      <c r="L31" s="33">
        <f t="shared" si="18"/>
        <v>2.7068040234310739E-2</v>
      </c>
      <c r="M31" s="33">
        <f t="shared" si="19"/>
        <v>1.0589026186405091E-2</v>
      </c>
      <c r="N31" s="33">
        <f t="shared" si="20"/>
        <v>0.11765479223620819</v>
      </c>
      <c r="O31" s="33">
        <f t="shared" si="21"/>
        <v>1.6642611556042287E-2</v>
      </c>
      <c r="P31" s="33">
        <f t="shared" si="22"/>
        <v>6.6136203580100236E-2</v>
      </c>
      <c r="Q31" s="33">
        <f t="shared" si="23"/>
        <v>7.3838153114470173E-2</v>
      </c>
      <c r="R31" s="33">
        <f t="shared" si="24"/>
        <v>8.3543371047461887E-2</v>
      </c>
      <c r="S31" s="33">
        <f t="shared" si="25"/>
        <v>5.1707488807378223E-2</v>
      </c>
      <c r="T31" s="33">
        <f t="shared" si="26"/>
        <v>3.0683366883497733E-2</v>
      </c>
    </row>
    <row r="32" spans="1:20" ht="18" customHeight="1">
      <c r="A32" s="1" t="s">
        <v>35</v>
      </c>
      <c r="B32" s="33">
        <f t="shared" si="9"/>
        <v>0.42580348132093637</v>
      </c>
      <c r="C32" s="33">
        <f t="shared" si="10"/>
        <v>0.44554498801835074</v>
      </c>
      <c r="D32" s="33">
        <f t="shared" si="11"/>
        <v>0.38722887818919755</v>
      </c>
      <c r="E32" s="33">
        <f t="shared" si="12"/>
        <v>0.42282257136302159</v>
      </c>
      <c r="F32" s="33">
        <f t="shared" si="13"/>
        <v>0.3095079661469074</v>
      </c>
      <c r="G32" s="33">
        <f t="shared" si="14"/>
        <v>0.38569489777855048</v>
      </c>
      <c r="H32" s="33">
        <f t="shared" si="15"/>
        <v>0.43638432126272364</v>
      </c>
      <c r="I32" s="33">
        <f t="shared" si="16"/>
        <v>0.43696896192025658</v>
      </c>
      <c r="J32" s="33">
        <f t="shared" si="17"/>
        <v>0.41884076406741355</v>
      </c>
      <c r="K32" s="33"/>
      <c r="L32" s="33">
        <f t="shared" si="18"/>
        <v>0.38205095805627948</v>
      </c>
      <c r="M32" s="33">
        <f t="shared" si="19"/>
        <v>0.42637787040976077</v>
      </c>
      <c r="N32" s="33">
        <f t="shared" si="20"/>
        <v>0.4137097354876505</v>
      </c>
      <c r="O32" s="33">
        <f t="shared" si="21"/>
        <v>0.40041206606141283</v>
      </c>
      <c r="P32" s="33">
        <f t="shared" si="22"/>
        <v>0.3168690521510325</v>
      </c>
      <c r="Q32" s="33">
        <f t="shared" si="23"/>
        <v>0.38175849087140695</v>
      </c>
      <c r="R32" s="33">
        <f t="shared" si="24"/>
        <v>0.44547639318338822</v>
      </c>
      <c r="S32" s="33">
        <f t="shared" si="25"/>
        <v>0.38540098034911796</v>
      </c>
      <c r="T32" s="33">
        <f t="shared" si="26"/>
        <v>0.36958645625064784</v>
      </c>
    </row>
    <row r="33" spans="1:20" ht="22.5" customHeight="1">
      <c r="A33" s="56" t="s">
        <v>36</v>
      </c>
      <c r="B33" s="49">
        <f>SUM(B22:B32)</f>
        <v>1</v>
      </c>
      <c r="C33" s="49">
        <f t="shared" ref="C33:T33" si="27">SUM(C22:C32)</f>
        <v>0.99999999999999989</v>
      </c>
      <c r="D33" s="49">
        <f t="shared" si="27"/>
        <v>1</v>
      </c>
      <c r="E33" s="49">
        <f t="shared" si="27"/>
        <v>0.99999999999999989</v>
      </c>
      <c r="F33" s="49">
        <f t="shared" si="27"/>
        <v>1</v>
      </c>
      <c r="G33" s="49">
        <f t="shared" ref="G33:I33" si="28">SUM(G22:G32)</f>
        <v>0.99999999999999989</v>
      </c>
      <c r="H33" s="49">
        <f t="shared" si="28"/>
        <v>0.99999999999999989</v>
      </c>
      <c r="I33" s="49">
        <f t="shared" si="28"/>
        <v>1</v>
      </c>
      <c r="J33" s="49">
        <f t="shared" si="27"/>
        <v>0.99999999999999989</v>
      </c>
      <c r="K33" s="33"/>
      <c r="L33" s="49">
        <f t="shared" si="27"/>
        <v>1</v>
      </c>
      <c r="M33" s="49">
        <f t="shared" si="27"/>
        <v>1</v>
      </c>
      <c r="N33" s="49">
        <f t="shared" si="27"/>
        <v>1</v>
      </c>
      <c r="O33" s="49">
        <f t="shared" si="27"/>
        <v>1</v>
      </c>
      <c r="P33" s="49">
        <f t="shared" si="27"/>
        <v>1</v>
      </c>
      <c r="Q33" s="49">
        <f t="shared" si="27"/>
        <v>1</v>
      </c>
      <c r="R33" s="49">
        <f t="shared" si="27"/>
        <v>1</v>
      </c>
      <c r="S33" s="49">
        <f t="shared" si="27"/>
        <v>1</v>
      </c>
      <c r="T33" s="49">
        <f t="shared" si="27"/>
        <v>1</v>
      </c>
    </row>
    <row r="35" spans="1:20">
      <c r="A35" t="s">
        <v>59</v>
      </c>
    </row>
    <row r="37" spans="1:20">
      <c r="A37" t="s">
        <v>71</v>
      </c>
    </row>
  </sheetData>
  <mergeCells count="8">
    <mergeCell ref="A20:A21"/>
    <mergeCell ref="B20:J20"/>
    <mergeCell ref="L20:T20"/>
    <mergeCell ref="AF3:AH3"/>
    <mergeCell ref="V3:AD3"/>
    <mergeCell ref="L3:T3"/>
    <mergeCell ref="B3:J3"/>
    <mergeCell ref="A3:A4"/>
  </mergeCells>
  <pageMargins left="0.7" right="0.7" top="0.75" bottom="0.75" header="0.3" footer="0.3"/>
  <ignoredErrors>
    <ignoredError sqref="S15:T15 J15 B15:F15 L15:P15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7985C852-C3E1-451A-AEBD-3AE6B358766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AF5:AH15</xm:sqref>
        </x14:conditionalFormatting>
        <x14:conditionalFormatting xmlns:xm="http://schemas.microsoft.com/office/excel/2006/main">
          <x14:cfRule type="iconSet" priority="1" id="{77F85102-391F-49B3-BB56-66255C80800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AF16:AH16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37B6A-7DCE-4711-BB3F-F065926E090D}">
  <dimension ref="A1:Y28"/>
  <sheetViews>
    <sheetView showGridLines="0" topLeftCell="A16" workbookViewId="0">
      <selection activeCell="S19" sqref="S19"/>
    </sheetView>
  </sheetViews>
  <sheetFormatPr defaultRowHeight="15"/>
  <cols>
    <col min="1" max="1" width="3.42578125" customWidth="1"/>
    <col min="2" max="2" width="33.140625" customWidth="1"/>
    <col min="3" max="11" width="10.7109375" customWidth="1"/>
    <col min="12" max="12" width="8.28515625" customWidth="1"/>
    <col min="13" max="13" width="4.85546875" customWidth="1"/>
    <col min="14" max="14" width="11" customWidth="1"/>
    <col min="15" max="15" width="3.42578125" customWidth="1"/>
    <col min="16" max="16" width="33.5703125" customWidth="1"/>
    <col min="17" max="24" width="10.7109375" customWidth="1"/>
    <col min="25" max="25" width="10.85546875" customWidth="1"/>
  </cols>
  <sheetData>
    <row r="1" spans="1:25">
      <c r="A1" s="20" t="s">
        <v>67</v>
      </c>
      <c r="B1" s="20"/>
    </row>
    <row r="2" spans="1:25" ht="15.75" thickBot="1"/>
    <row r="3" spans="1:25" ht="21.95" customHeight="1">
      <c r="A3" s="2"/>
      <c r="B3" s="71"/>
      <c r="C3" s="145" t="s">
        <v>1</v>
      </c>
      <c r="D3" s="146"/>
      <c r="E3" s="146"/>
      <c r="F3" s="146"/>
      <c r="G3" s="146"/>
      <c r="H3" s="146"/>
      <c r="I3" s="146"/>
      <c r="J3" s="146"/>
      <c r="K3" s="146"/>
      <c r="L3" s="147" t="s">
        <v>80</v>
      </c>
      <c r="M3" s="148"/>
      <c r="O3" s="2"/>
      <c r="P3" s="71"/>
      <c r="Q3" s="156" t="s">
        <v>1</v>
      </c>
      <c r="R3" s="157"/>
      <c r="S3" s="157"/>
      <c r="T3" s="157"/>
      <c r="U3" s="157"/>
      <c r="V3" s="157"/>
      <c r="W3" s="157"/>
      <c r="X3" s="157"/>
      <c r="Y3" s="157"/>
    </row>
    <row r="4" spans="1:25" ht="21.95" customHeight="1" thickBot="1">
      <c r="A4" s="3"/>
      <c r="B4" s="72"/>
      <c r="C4" s="4">
        <v>2014</v>
      </c>
      <c r="D4" s="5">
        <v>2015</v>
      </c>
      <c r="E4" s="5">
        <v>2016</v>
      </c>
      <c r="F4" s="5">
        <v>2017</v>
      </c>
      <c r="G4" s="5">
        <v>2018</v>
      </c>
      <c r="H4" s="5">
        <v>2019</v>
      </c>
      <c r="I4" s="5">
        <v>2020</v>
      </c>
      <c r="J4" s="6">
        <v>2021</v>
      </c>
      <c r="K4" s="58">
        <v>2022</v>
      </c>
      <c r="L4" s="149"/>
      <c r="M4" s="150"/>
      <c r="O4" s="3"/>
      <c r="P4" s="72"/>
      <c r="Q4" s="4">
        <v>2014</v>
      </c>
      <c r="R4" s="5">
        <v>2015</v>
      </c>
      <c r="S4" s="5">
        <v>2016</v>
      </c>
      <c r="T4" s="5">
        <v>2017</v>
      </c>
      <c r="U4" s="6">
        <v>2018</v>
      </c>
      <c r="V4" s="6">
        <v>2019</v>
      </c>
      <c r="W4" s="6">
        <v>2020</v>
      </c>
      <c r="X4" s="6">
        <v>2021</v>
      </c>
      <c r="Y4" s="58">
        <v>2022</v>
      </c>
    </row>
    <row r="5" spans="1:25" ht="21.95" customHeight="1">
      <c r="A5" s="7" t="s">
        <v>2</v>
      </c>
      <c r="B5" s="7"/>
      <c r="C5" s="106">
        <f>SUM(C6:C7)</f>
        <v>56979.880000000005</v>
      </c>
      <c r="D5" s="106">
        <f t="shared" ref="D5:K5" si="0">SUM(D6:D7)</f>
        <v>50740.130000000005</v>
      </c>
      <c r="E5" s="106">
        <f t="shared" si="0"/>
        <v>54895.07</v>
      </c>
      <c r="F5" s="106">
        <f t="shared" si="0"/>
        <v>47202.64</v>
      </c>
      <c r="G5" s="106">
        <f t="shared" si="0"/>
        <v>42209.609999999993</v>
      </c>
      <c r="H5" s="106">
        <f t="shared" si="0"/>
        <v>44076.55</v>
      </c>
      <c r="I5" s="106">
        <f t="shared" si="0"/>
        <v>39993.240000000005</v>
      </c>
      <c r="J5" s="106">
        <f t="shared" si="0"/>
        <v>54455.47</v>
      </c>
      <c r="K5" s="106">
        <f t="shared" si="0"/>
        <v>57212.939999999995</v>
      </c>
      <c r="L5" s="164">
        <f>(K5-J5)/J5</f>
        <v>5.0637153622950896E-2</v>
      </c>
      <c r="M5" s="165"/>
      <c r="O5" s="7" t="s">
        <v>2</v>
      </c>
      <c r="P5" s="7"/>
      <c r="Q5" s="78">
        <f>Q6+Q7</f>
        <v>1</v>
      </c>
      <c r="R5" s="79">
        <f t="shared" ref="R5:Y5" si="1">R6+R7</f>
        <v>1</v>
      </c>
      <c r="S5" s="79">
        <f t="shared" si="1"/>
        <v>1</v>
      </c>
      <c r="T5" s="79">
        <f t="shared" si="1"/>
        <v>1</v>
      </c>
      <c r="U5" s="79">
        <f t="shared" si="1"/>
        <v>1</v>
      </c>
      <c r="V5" s="79">
        <f t="shared" ref="V5:X5" si="2">V6+V7</f>
        <v>1</v>
      </c>
      <c r="W5" s="79">
        <f t="shared" si="2"/>
        <v>1</v>
      </c>
      <c r="X5" s="79">
        <f t="shared" si="2"/>
        <v>1</v>
      </c>
      <c r="Y5" s="80">
        <f t="shared" si="1"/>
        <v>1</v>
      </c>
    </row>
    <row r="6" spans="1:25" ht="21.95" customHeight="1">
      <c r="A6" s="11"/>
      <c r="B6" s="74" t="s">
        <v>49</v>
      </c>
      <c r="C6" s="12">
        <v>42942.740000000005</v>
      </c>
      <c r="D6" s="13">
        <v>38171.960000000006</v>
      </c>
      <c r="E6" s="13">
        <v>43610.53</v>
      </c>
      <c r="F6" s="13">
        <v>31672.939999999995</v>
      </c>
      <c r="G6" s="13">
        <v>30739.279999999995</v>
      </c>
      <c r="H6" s="13">
        <v>29110.959999999999</v>
      </c>
      <c r="I6" s="13">
        <v>28809.260000000002</v>
      </c>
      <c r="J6" s="14">
        <v>38018.39</v>
      </c>
      <c r="K6" s="40">
        <v>38820.979999999996</v>
      </c>
      <c r="L6" s="166">
        <f t="shared" ref="L6:L7" si="3">(K6-J6)/J6</f>
        <v>2.1110573067402289E-2</v>
      </c>
      <c r="M6" s="167"/>
      <c r="O6" s="11"/>
      <c r="P6" s="74" t="s">
        <v>49</v>
      </c>
      <c r="Q6" s="81">
        <f>C6/C5</f>
        <v>0.75364742782891092</v>
      </c>
      <c r="R6" s="82">
        <f>D6/D5</f>
        <v>0.75230315728398811</v>
      </c>
      <c r="S6" s="82">
        <f>E6/E5</f>
        <v>0.79443436359585662</v>
      </c>
      <c r="T6" s="82">
        <f>F6/F5</f>
        <v>0.67099933393555944</v>
      </c>
      <c r="U6" s="82">
        <f>G6/G5</f>
        <v>0.72825311581888574</v>
      </c>
      <c r="V6" s="82">
        <f t="shared" ref="V6:X6" si="4">H6/H5</f>
        <v>0.66046367059127808</v>
      </c>
      <c r="W6" s="82">
        <f t="shared" si="4"/>
        <v>0.72035323969750886</v>
      </c>
      <c r="X6" s="82">
        <f t="shared" si="4"/>
        <v>0.69815557555558694</v>
      </c>
      <c r="Y6" s="83">
        <f>K6/K5</f>
        <v>0.67853496079733011</v>
      </c>
    </row>
    <row r="7" spans="1:25" ht="21.95" customHeight="1" thickBot="1">
      <c r="A7" s="66"/>
      <c r="B7" s="75" t="s">
        <v>52</v>
      </c>
      <c r="C7" s="67">
        <v>14037.14</v>
      </c>
      <c r="D7" s="68">
        <v>12568.169999999998</v>
      </c>
      <c r="E7" s="68">
        <v>11284.54</v>
      </c>
      <c r="F7" s="68">
        <v>15529.7</v>
      </c>
      <c r="G7" s="68">
        <v>11470.33</v>
      </c>
      <c r="H7" s="68">
        <v>14965.590000000002</v>
      </c>
      <c r="I7" s="68">
        <v>11183.980000000001</v>
      </c>
      <c r="J7" s="69">
        <v>16437.080000000002</v>
      </c>
      <c r="K7" s="70">
        <v>18391.96</v>
      </c>
      <c r="L7" s="166">
        <f t="shared" si="3"/>
        <v>0.11893109968437199</v>
      </c>
      <c r="M7" s="167"/>
      <c r="O7" s="66"/>
      <c r="P7" s="75" t="s">
        <v>50</v>
      </c>
      <c r="Q7" s="84">
        <f>C7/C5</f>
        <v>0.24635257217108913</v>
      </c>
      <c r="R7" s="85">
        <f>D7/D5</f>
        <v>0.24769684271601192</v>
      </c>
      <c r="S7" s="85">
        <f>E7/E5</f>
        <v>0.20556563640414341</v>
      </c>
      <c r="T7" s="85">
        <f>F7/F5</f>
        <v>0.32900066606444051</v>
      </c>
      <c r="U7" s="85">
        <f>G7/G5</f>
        <v>0.27174688418111426</v>
      </c>
      <c r="V7" s="85">
        <f t="shared" ref="V7:X7" si="5">H7/H5</f>
        <v>0.33953632940872192</v>
      </c>
      <c r="W7" s="85">
        <f t="shared" si="5"/>
        <v>0.27964676030249114</v>
      </c>
      <c r="X7" s="85">
        <f t="shared" si="5"/>
        <v>0.30184442444441306</v>
      </c>
      <c r="Y7" s="86">
        <f>K7/K5</f>
        <v>0.32146503920266989</v>
      </c>
    </row>
    <row r="8" spans="1:25" ht="21.95" customHeight="1" thickBot="1">
      <c r="A8" s="11" t="s">
        <v>97</v>
      </c>
      <c r="B8" s="11"/>
      <c r="C8" s="111">
        <v>2330198.42</v>
      </c>
      <c r="D8" s="112">
        <v>2161091.44</v>
      </c>
      <c r="E8" s="112">
        <v>1804450.3000000021</v>
      </c>
      <c r="F8" s="112">
        <v>2155820.8900000006</v>
      </c>
      <c r="G8" s="112">
        <v>2021029.9900000007</v>
      </c>
      <c r="H8" s="112">
        <v>2935261.1399999876</v>
      </c>
      <c r="I8" s="112">
        <v>2745238.319999997</v>
      </c>
      <c r="J8" s="114">
        <v>2970951.4999999809</v>
      </c>
      <c r="K8" s="139">
        <v>2851808.3199999919</v>
      </c>
      <c r="L8" s="160">
        <f>(K8-J8)/J8</f>
        <v>-4.0102701104339722E-2</v>
      </c>
      <c r="M8" s="161"/>
    </row>
    <row r="9" spans="1:25" ht="21.95" customHeight="1" thickBot="1">
      <c r="A9" s="15" t="s">
        <v>4</v>
      </c>
      <c r="B9" s="15"/>
      <c r="C9" s="16">
        <f>C5/C8</f>
        <v>2.4452801748960078E-2</v>
      </c>
      <c r="D9" s="17">
        <f t="shared" ref="D9:K9" si="6">D5/D8</f>
        <v>2.3478937105965311E-2</v>
      </c>
      <c r="E9" s="17">
        <f t="shared" si="6"/>
        <v>3.0422045982646313E-2</v>
      </c>
      <c r="F9" s="17">
        <f t="shared" si="6"/>
        <v>2.1895436777217604E-2</v>
      </c>
      <c r="G9" s="17">
        <f t="shared" si="6"/>
        <v>2.0885197255286637E-2</v>
      </c>
      <c r="H9" s="17">
        <f t="shared" si="6"/>
        <v>1.5016227823600114E-2</v>
      </c>
      <c r="I9" s="17">
        <f t="shared" si="6"/>
        <v>1.4568221530581012E-2</v>
      </c>
      <c r="J9" s="18">
        <f t="shared" si="6"/>
        <v>1.8329302918610537E-2</v>
      </c>
      <c r="K9" s="41">
        <f t="shared" si="6"/>
        <v>2.0061986494239611E-2</v>
      </c>
      <c r="L9" s="103">
        <f>(K9-J9)*100</f>
        <v>0.17326835756290743</v>
      </c>
      <c r="M9" s="104" t="s">
        <v>46</v>
      </c>
      <c r="O9" t="s">
        <v>51</v>
      </c>
    </row>
    <row r="11" spans="1:25" ht="15.75" thickBot="1"/>
    <row r="12" spans="1:25" ht="21.75" customHeight="1">
      <c r="A12" s="2"/>
      <c r="B12" s="71"/>
      <c r="C12" s="145" t="s">
        <v>5</v>
      </c>
      <c r="D12" s="146"/>
      <c r="E12" s="146"/>
      <c r="F12" s="146"/>
      <c r="G12" s="146"/>
      <c r="H12" s="146"/>
      <c r="I12" s="146"/>
      <c r="J12" s="146"/>
      <c r="K12" s="155"/>
      <c r="L12" s="147" t="s">
        <v>80</v>
      </c>
      <c r="M12" s="148"/>
      <c r="O12" s="2"/>
      <c r="P12" s="71"/>
      <c r="Q12" s="156" t="s">
        <v>5</v>
      </c>
      <c r="R12" s="157"/>
      <c r="S12" s="157"/>
      <c r="T12" s="157"/>
      <c r="U12" s="157"/>
      <c r="V12" s="157"/>
      <c r="W12" s="157"/>
      <c r="X12" s="157"/>
      <c r="Y12" s="157">
        <v>2020</v>
      </c>
    </row>
    <row r="13" spans="1:25" ht="21.95" customHeight="1" thickBot="1">
      <c r="A13" s="3"/>
      <c r="B13" s="72"/>
      <c r="C13" s="4">
        <v>2014</v>
      </c>
      <c r="D13" s="5">
        <v>2015</v>
      </c>
      <c r="E13" s="5">
        <v>2016</v>
      </c>
      <c r="F13" s="5">
        <v>2017</v>
      </c>
      <c r="G13" s="5">
        <v>2018</v>
      </c>
      <c r="H13" s="5">
        <v>2019</v>
      </c>
      <c r="I13" s="5">
        <v>2020</v>
      </c>
      <c r="J13" s="5">
        <v>2021</v>
      </c>
      <c r="K13" s="42">
        <v>2022</v>
      </c>
      <c r="L13" s="149"/>
      <c r="M13" s="150"/>
      <c r="O13" s="3"/>
      <c r="P13" s="72"/>
      <c r="Q13" s="4">
        <v>2014</v>
      </c>
      <c r="R13" s="5">
        <v>2015</v>
      </c>
      <c r="S13" s="5">
        <v>2016</v>
      </c>
      <c r="T13" s="5">
        <v>2017</v>
      </c>
      <c r="U13" s="6">
        <v>2018</v>
      </c>
      <c r="V13" s="6">
        <v>2019</v>
      </c>
      <c r="W13" s="6">
        <v>2020</v>
      </c>
      <c r="X13" s="6">
        <v>2021</v>
      </c>
      <c r="Y13" s="58">
        <v>2022</v>
      </c>
    </row>
    <row r="14" spans="1:25" ht="21.95" customHeight="1">
      <c r="A14" s="116" t="s">
        <v>2</v>
      </c>
      <c r="B14" s="105"/>
      <c r="C14" s="106">
        <f>SUM(C15:C16)</f>
        <v>24106.091999999997</v>
      </c>
      <c r="D14" s="107">
        <f t="shared" ref="D14:K14" si="7">SUM(D15:D16)</f>
        <v>24674.334999999999</v>
      </c>
      <c r="E14" s="107">
        <f t="shared" si="7"/>
        <v>23079.945999999996</v>
      </c>
      <c r="F14" s="107">
        <f t="shared" si="7"/>
        <v>22599.071000000004</v>
      </c>
      <c r="G14" s="107">
        <f t="shared" si="7"/>
        <v>23860.328999999998</v>
      </c>
      <c r="H14" s="107">
        <f t="shared" si="7"/>
        <v>23962.163</v>
      </c>
      <c r="I14" s="107">
        <f t="shared" si="7"/>
        <v>17827.277999999998</v>
      </c>
      <c r="J14" s="107">
        <f t="shared" si="7"/>
        <v>25562.373000000007</v>
      </c>
      <c r="K14" s="108">
        <f t="shared" si="7"/>
        <v>31119.222999999998</v>
      </c>
      <c r="L14" s="164">
        <f>(K14-J14)/J14</f>
        <v>0.21738396509588487</v>
      </c>
      <c r="M14" s="165"/>
      <c r="O14" s="7" t="s">
        <v>2</v>
      </c>
      <c r="P14" s="7"/>
      <c r="Q14" s="78">
        <f>Q15+Q16</f>
        <v>1</v>
      </c>
      <c r="R14" s="79">
        <f t="shared" ref="R14:X14" si="8">R15+R16</f>
        <v>1</v>
      </c>
      <c r="S14" s="79">
        <f t="shared" si="8"/>
        <v>1</v>
      </c>
      <c r="T14" s="79">
        <f t="shared" si="8"/>
        <v>0.99999999999999989</v>
      </c>
      <c r="U14" s="79">
        <f t="shared" si="8"/>
        <v>1</v>
      </c>
      <c r="V14" s="79">
        <f t="shared" ref="V14:X14" si="9">V15+V16</f>
        <v>0.99999999999999989</v>
      </c>
      <c r="W14" s="79">
        <f t="shared" si="9"/>
        <v>1</v>
      </c>
      <c r="X14" s="79">
        <f t="shared" si="9"/>
        <v>1</v>
      </c>
      <c r="Y14" s="80">
        <f>Y15+Y16</f>
        <v>1</v>
      </c>
    </row>
    <row r="15" spans="1:25" ht="21.95" customHeight="1">
      <c r="A15" s="11"/>
      <c r="B15" s="109" t="s">
        <v>49</v>
      </c>
      <c r="C15" s="12">
        <v>8944.2569999999996</v>
      </c>
      <c r="D15" s="13">
        <v>7184.9089999999997</v>
      </c>
      <c r="E15" s="13">
        <v>7770.74</v>
      </c>
      <c r="F15" s="13">
        <v>4865.5729999999994</v>
      </c>
      <c r="G15" s="13">
        <v>5781.8140000000003</v>
      </c>
      <c r="H15" s="13">
        <v>5067.9930000000004</v>
      </c>
      <c r="I15" s="13">
        <v>4142.2379999999994</v>
      </c>
      <c r="J15" s="14">
        <v>6863.0959999999995</v>
      </c>
      <c r="K15" s="40">
        <v>7623.8490000000002</v>
      </c>
      <c r="L15" s="166">
        <f t="shared" ref="L15:L16" si="10">(K15-J15)/J15</f>
        <v>0.11084691223902458</v>
      </c>
      <c r="M15" s="167"/>
      <c r="O15" s="11"/>
      <c r="P15" s="74" t="s">
        <v>49</v>
      </c>
      <c r="Q15" s="81">
        <f>C15/C14</f>
        <v>0.3710372050351422</v>
      </c>
      <c r="R15" s="82">
        <f>D15/D14</f>
        <v>0.29118957005325574</v>
      </c>
      <c r="S15" s="82">
        <f>E15/E14</f>
        <v>0.3366879627881279</v>
      </c>
      <c r="T15" s="82">
        <f>F15/F14</f>
        <v>0.21529969085897374</v>
      </c>
      <c r="U15" s="82">
        <f>G15/G14</f>
        <v>0.24231912309339912</v>
      </c>
      <c r="V15" s="82">
        <f t="shared" ref="V15:X15" si="11">H15/H14</f>
        <v>0.2114998132681094</v>
      </c>
      <c r="W15" s="82">
        <f t="shared" si="11"/>
        <v>0.23235392413805403</v>
      </c>
      <c r="X15" s="82">
        <f t="shared" si="11"/>
        <v>0.26848430699293829</v>
      </c>
      <c r="Y15" s="83">
        <f t="shared" ref="X15:Y15" si="12">K15/K14</f>
        <v>0.24498841118237433</v>
      </c>
    </row>
    <row r="16" spans="1:25" ht="21.95" customHeight="1" thickBot="1">
      <c r="A16" s="66"/>
      <c r="B16" s="75" t="s">
        <v>52</v>
      </c>
      <c r="C16" s="67">
        <v>15161.834999999999</v>
      </c>
      <c r="D16" s="68">
        <v>17489.425999999999</v>
      </c>
      <c r="E16" s="68">
        <v>15309.205999999996</v>
      </c>
      <c r="F16" s="68">
        <v>17733.498000000003</v>
      </c>
      <c r="G16" s="68">
        <v>18078.514999999999</v>
      </c>
      <c r="H16" s="68">
        <v>18894.169999999998</v>
      </c>
      <c r="I16" s="68">
        <v>13685.039999999999</v>
      </c>
      <c r="J16" s="69">
        <v>18699.277000000006</v>
      </c>
      <c r="K16" s="70">
        <v>23495.374</v>
      </c>
      <c r="L16" s="166">
        <f t="shared" si="10"/>
        <v>0.2564856919334364</v>
      </c>
      <c r="M16" s="167"/>
      <c r="O16" s="66"/>
      <c r="P16" s="75" t="s">
        <v>50</v>
      </c>
      <c r="Q16" s="84">
        <f>C16/C14</f>
        <v>0.62896279496485785</v>
      </c>
      <c r="R16" s="85">
        <f>D16/D14</f>
        <v>0.70881042994674426</v>
      </c>
      <c r="S16" s="85">
        <f>E16/E14</f>
        <v>0.66331203721187215</v>
      </c>
      <c r="T16" s="85">
        <f>F16/F14</f>
        <v>0.78470030914102618</v>
      </c>
      <c r="U16" s="85">
        <f>G16/G14</f>
        <v>0.75768087690660091</v>
      </c>
      <c r="V16" s="85">
        <f t="shared" ref="V16:X16" si="13">H16/H14</f>
        <v>0.78850018673189048</v>
      </c>
      <c r="W16" s="85">
        <f t="shared" si="13"/>
        <v>0.767646075861946</v>
      </c>
      <c r="X16" s="85">
        <f t="shared" si="13"/>
        <v>0.73151569300706165</v>
      </c>
      <c r="Y16" s="86">
        <f t="shared" ref="X16:Y16" si="14">K16/K14</f>
        <v>0.75501158881762576</v>
      </c>
    </row>
    <row r="17" spans="1:15" ht="21.95" customHeight="1" thickBot="1">
      <c r="A17" s="11" t="s">
        <v>97</v>
      </c>
      <c r="B17" s="110"/>
      <c r="C17" s="111">
        <v>125153.99099999999</v>
      </c>
      <c r="D17" s="112">
        <v>116754.90900000001</v>
      </c>
      <c r="E17" s="112">
        <v>110190.53600000004</v>
      </c>
      <c r="F17" s="113">
        <v>137205.92599999986</v>
      </c>
      <c r="G17" s="113">
        <v>158104.39199999993</v>
      </c>
      <c r="H17" s="113">
        <v>169208.33799999979</v>
      </c>
      <c r="I17" s="113">
        <v>166254.71300000002</v>
      </c>
      <c r="J17" s="114">
        <v>172866.03899999993</v>
      </c>
      <c r="K17" s="115">
        <v>196764.99100000001</v>
      </c>
      <c r="L17" s="160">
        <f>(K17-J17)/J17</f>
        <v>0.13825128485763527</v>
      </c>
      <c r="M17" s="161"/>
    </row>
    <row r="18" spans="1:15" ht="21.95" customHeight="1" thickBot="1">
      <c r="A18" s="15" t="s">
        <v>4</v>
      </c>
      <c r="B18" s="15"/>
      <c r="C18" s="16">
        <f t="shared" ref="C18:K18" si="15">C14/C17</f>
        <v>0.19261145255847253</v>
      </c>
      <c r="D18" s="17">
        <f t="shared" si="15"/>
        <v>0.21133445446820567</v>
      </c>
      <c r="E18" s="17">
        <f t="shared" si="15"/>
        <v>0.20945488458282832</v>
      </c>
      <c r="F18" s="17">
        <f t="shared" si="15"/>
        <v>0.1647091467463295</v>
      </c>
      <c r="G18" s="17">
        <f t="shared" si="15"/>
        <v>0.15091502960904468</v>
      </c>
      <c r="H18" s="17">
        <f t="shared" si="15"/>
        <v>0.14161337014018796</v>
      </c>
      <c r="I18" s="17">
        <f t="shared" si="15"/>
        <v>0.10722870755549646</v>
      </c>
      <c r="J18" s="17">
        <f t="shared" si="15"/>
        <v>0.14787388632188198</v>
      </c>
      <c r="K18" s="45">
        <f t="shared" si="15"/>
        <v>0.15815426739200775</v>
      </c>
      <c r="L18" s="103">
        <f>(K18-J18)*100</f>
        <v>1.028038107012577</v>
      </c>
      <c r="M18" s="104" t="s">
        <v>46</v>
      </c>
      <c r="O18" t="s">
        <v>51</v>
      </c>
    </row>
    <row r="20" spans="1:15" ht="15.75" thickBot="1"/>
    <row r="21" spans="1:15" ht="21.75" customHeight="1">
      <c r="A21" s="2"/>
      <c r="B21" s="71"/>
      <c r="C21" s="145" t="s">
        <v>6</v>
      </c>
      <c r="D21" s="146"/>
      <c r="E21" s="146"/>
      <c r="F21" s="146"/>
      <c r="G21" s="146"/>
      <c r="H21" s="146"/>
      <c r="I21" s="146"/>
      <c r="J21" s="146"/>
      <c r="K21" s="155"/>
      <c r="L21" s="147" t="s">
        <v>80</v>
      </c>
      <c r="M21" s="148"/>
    </row>
    <row r="22" spans="1:15" ht="21.95" customHeight="1" thickBot="1">
      <c r="A22" s="3"/>
      <c r="B22" s="72"/>
      <c r="C22" s="4">
        <v>2014</v>
      </c>
      <c r="D22" s="5">
        <v>2015</v>
      </c>
      <c r="E22" s="5">
        <v>2016</v>
      </c>
      <c r="F22" s="5">
        <v>2017</v>
      </c>
      <c r="G22" s="5">
        <v>2018</v>
      </c>
      <c r="H22" s="5">
        <v>2019</v>
      </c>
      <c r="I22" s="5">
        <v>2020</v>
      </c>
      <c r="J22" s="5">
        <v>2021</v>
      </c>
      <c r="K22" s="42">
        <v>2022</v>
      </c>
      <c r="L22" s="149"/>
      <c r="M22" s="150"/>
    </row>
    <row r="23" spans="1:15" ht="21.95" customHeight="1" thickBot="1">
      <c r="A23" s="7" t="s">
        <v>2</v>
      </c>
      <c r="B23" s="7"/>
      <c r="C23" s="25">
        <f>C14/C5*10</f>
        <v>4.2306322863438801</v>
      </c>
      <c r="D23" s="19">
        <f t="shared" ref="D23:K26" si="16">D14/D5*10</f>
        <v>4.8628836780670444</v>
      </c>
      <c r="E23" s="19">
        <f t="shared" si="16"/>
        <v>4.2043750012523891</v>
      </c>
      <c r="F23" s="19">
        <f t="shared" si="16"/>
        <v>4.7876709861990783</v>
      </c>
      <c r="G23" s="19">
        <f t="shared" si="16"/>
        <v>5.6528191092028566</v>
      </c>
      <c r="H23" s="19">
        <f t="shared" ref="H23:J23" si="17">H14/H5*10</f>
        <v>5.4364878830126218</v>
      </c>
      <c r="I23" s="19">
        <f t="shared" si="17"/>
        <v>4.4575728298082371</v>
      </c>
      <c r="J23" s="19">
        <f t="shared" si="17"/>
        <v>4.6941791155231982</v>
      </c>
      <c r="K23" s="19">
        <f t="shared" si="16"/>
        <v>5.4391931265898936</v>
      </c>
      <c r="L23" s="158">
        <f>(K23-J23)/J23</f>
        <v>0.1587101797208815</v>
      </c>
      <c r="M23" s="159"/>
    </row>
    <row r="24" spans="1:15" ht="21.95" customHeight="1">
      <c r="A24" s="11"/>
      <c r="B24" s="74" t="s">
        <v>49</v>
      </c>
      <c r="C24" s="76">
        <f t="shared" ref="C24:F26" si="18">C15/C6*10</f>
        <v>2.0828333264249088</v>
      </c>
      <c r="D24" s="77">
        <f t="shared" si="18"/>
        <v>1.8822478594235137</v>
      </c>
      <c r="E24" s="77">
        <f t="shared" si="18"/>
        <v>1.7818494753446015</v>
      </c>
      <c r="F24" s="77">
        <f t="shared" si="18"/>
        <v>1.5361924090406511</v>
      </c>
      <c r="G24" s="77">
        <f t="shared" si="16"/>
        <v>1.8809204379543052</v>
      </c>
      <c r="H24" s="77">
        <f t="shared" ref="H24:J24" si="19">H15/H6*10</f>
        <v>1.7409226628046621</v>
      </c>
      <c r="I24" s="77">
        <f t="shared" si="19"/>
        <v>1.4378147859403536</v>
      </c>
      <c r="J24" s="77">
        <f t="shared" si="19"/>
        <v>1.805204270880487</v>
      </c>
      <c r="K24" s="77">
        <f t="shared" si="16"/>
        <v>1.9638476411466175</v>
      </c>
      <c r="L24" s="162">
        <f t="shared" ref="L24:L25" si="20">(K24-J24)/J24</f>
        <v>8.7881118400385982E-2</v>
      </c>
      <c r="M24" s="163"/>
    </row>
    <row r="25" spans="1:15" ht="21.95" customHeight="1" thickBot="1">
      <c r="A25" s="66"/>
      <c r="B25" s="75" t="s">
        <v>52</v>
      </c>
      <c r="C25" s="89">
        <f t="shared" si="18"/>
        <v>10.801228027931614</v>
      </c>
      <c r="D25" s="90">
        <f t="shared" si="18"/>
        <v>13.915650408929864</v>
      </c>
      <c r="E25" s="90">
        <f t="shared" si="18"/>
        <v>13.56653084662733</v>
      </c>
      <c r="F25" s="90">
        <f t="shared" si="18"/>
        <v>11.419086009388463</v>
      </c>
      <c r="G25" s="90">
        <f t="shared" si="16"/>
        <v>15.761111493740806</v>
      </c>
      <c r="H25" s="90">
        <f t="shared" ref="H25:J25" si="21">H16/H7*10</f>
        <v>12.625075255970525</v>
      </c>
      <c r="I25" s="90">
        <f t="shared" si="21"/>
        <v>12.23628797619452</v>
      </c>
      <c r="J25" s="90">
        <f t="shared" si="21"/>
        <v>11.376276686613441</v>
      </c>
      <c r="K25" s="90">
        <f t="shared" si="16"/>
        <v>12.77480703524801</v>
      </c>
      <c r="L25" s="162">
        <f t="shared" si="20"/>
        <v>0.12293392532200202</v>
      </c>
      <c r="M25" s="163"/>
    </row>
    <row r="26" spans="1:15" ht="21.95" customHeight="1" thickBot="1">
      <c r="A26" s="88" t="s">
        <v>3</v>
      </c>
      <c r="B26" s="87"/>
      <c r="C26" s="91">
        <f t="shared" si="18"/>
        <v>0.53709585383720237</v>
      </c>
      <c r="D26" s="92">
        <f t="shared" si="18"/>
        <v>0.54025899524177479</v>
      </c>
      <c r="E26" s="92">
        <f t="shared" si="18"/>
        <v>0.61065985580206839</v>
      </c>
      <c r="F26" s="92">
        <f t="shared" si="18"/>
        <v>0.63644399512243255</v>
      </c>
      <c r="G26" s="92">
        <f t="shared" si="16"/>
        <v>0.78229612020749828</v>
      </c>
      <c r="H26" s="92">
        <f t="shared" ref="H26:J26" si="22">H17/H8*10</f>
        <v>0.57646774828354963</v>
      </c>
      <c r="I26" s="92">
        <f t="shared" si="22"/>
        <v>0.60561122066808459</v>
      </c>
      <c r="J26" s="92">
        <f t="shared" si="22"/>
        <v>0.58185412653152047</v>
      </c>
      <c r="K26" s="92">
        <f t="shared" si="16"/>
        <v>0.68996569516986528</v>
      </c>
      <c r="L26" s="160">
        <f>(K26-J26)/J26</f>
        <v>0.18580527955143436</v>
      </c>
      <c r="M26" s="161"/>
    </row>
    <row r="27" spans="1:15" ht="21.95" customHeight="1"/>
    <row r="28" spans="1:15">
      <c r="A28" t="s">
        <v>71</v>
      </c>
    </row>
  </sheetData>
  <mergeCells count="20">
    <mergeCell ref="L15:M15"/>
    <mergeCell ref="C3:K3"/>
    <mergeCell ref="L3:M4"/>
    <mergeCell ref="Q3:Y3"/>
    <mergeCell ref="L5:M5"/>
    <mergeCell ref="L6:M6"/>
    <mergeCell ref="L7:M7"/>
    <mergeCell ref="L8:M8"/>
    <mergeCell ref="C12:K12"/>
    <mergeCell ref="L12:M13"/>
    <mergeCell ref="Q12:Y12"/>
    <mergeCell ref="L14:M14"/>
    <mergeCell ref="L25:M25"/>
    <mergeCell ref="L26:M26"/>
    <mergeCell ref="L16:M16"/>
    <mergeCell ref="L17:M17"/>
    <mergeCell ref="C21:K21"/>
    <mergeCell ref="L21:M22"/>
    <mergeCell ref="L23:M23"/>
    <mergeCell ref="L24:M24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384C94AC-051D-40E6-9107-141989017B8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L5:L9</xm:sqref>
        </x14:conditionalFormatting>
        <x14:conditionalFormatting xmlns:xm="http://schemas.microsoft.com/office/excel/2006/main">
          <x14:cfRule type="iconSet" priority="2" id="{DB686231-EA3C-4AD7-8D0F-0294E78547C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L14:L18</xm:sqref>
        </x14:conditionalFormatting>
        <x14:conditionalFormatting xmlns:xm="http://schemas.microsoft.com/office/excel/2006/main">
          <x14:cfRule type="iconSet" priority="1" id="{D41AB8B5-DEBD-4F4C-8370-5DE1D74CAFD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L23:L26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10</vt:i4>
      </vt:variant>
      <vt:variant>
        <vt:lpstr>Intervalos com Nome</vt:lpstr>
      </vt:variant>
      <vt:variant>
        <vt:i4>1</vt:i4>
      </vt:variant>
    </vt:vector>
  </HeadingPairs>
  <TitlesOfParts>
    <vt:vector size="11" baseType="lpstr">
      <vt:lpstr>Indice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Indice!Área_de_Impressão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Lima</dc:creator>
  <cp:lastModifiedBy>Maria João Lima</cp:lastModifiedBy>
  <dcterms:created xsi:type="dcterms:W3CDTF">2019-02-27T14:40:05Z</dcterms:created>
  <dcterms:modified xsi:type="dcterms:W3CDTF">2023-03-24T15:05:08Z</dcterms:modified>
</cp:coreProperties>
</file>